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75" windowWidth="11340" windowHeight="6030" firstSheet="1" activeTab="1"/>
  </bookViews>
  <sheets>
    <sheet name="treeCalc_1" sheetId="3" state="veryHidden" r:id="rId1"/>
    <sheet name="Decision Tree, Bayes" sheetId="2" r:id="rId2"/>
    <sheet name="sensInfo" sheetId="8" state="veryHidden" r:id="rId3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 iterate="1"/>
</workbook>
</file>

<file path=xl/calcChain.xml><?xml version="1.0" encoding="utf-8"?>
<calcChain xmlns="http://schemas.openxmlformats.org/spreadsheetml/2006/main">
  <c r="G11" i="2" l="1"/>
  <c r="G12" i="2"/>
  <c r="G7" i="2"/>
  <c r="B19" i="2"/>
  <c r="B20" i="2"/>
  <c r="B13" i="2"/>
  <c r="D58" i="2"/>
  <c r="D54" i="2" s="1"/>
  <c r="K19" i="3" s="1"/>
  <c r="D66" i="2"/>
  <c r="D62" i="2" s="1"/>
  <c r="K16" i="3" s="1"/>
  <c r="J33" i="3"/>
  <c r="E47" i="2"/>
  <c r="J32" i="3" s="1"/>
  <c r="J31" i="3"/>
  <c r="E39" i="2"/>
  <c r="J30" i="3" s="1"/>
  <c r="J29" i="3"/>
  <c r="E31" i="2"/>
  <c r="J28" i="3" s="1"/>
  <c r="J27" i="3"/>
  <c r="E23" i="2"/>
  <c r="J26" i="3" s="1"/>
  <c r="D49" i="2"/>
  <c r="J25" i="3" s="1"/>
  <c r="D41" i="2"/>
  <c r="J24" i="3" s="1"/>
  <c r="D33" i="2"/>
  <c r="J23" i="3" s="1"/>
  <c r="D25" i="2"/>
  <c r="J22" i="3" s="1"/>
  <c r="J21" i="3"/>
  <c r="J20" i="3"/>
  <c r="J19" i="3"/>
  <c r="D59" i="2"/>
  <c r="J18" i="3" s="1"/>
  <c r="C57" i="2"/>
  <c r="J17" i="3" s="1"/>
  <c r="J16" i="3"/>
  <c r="D67" i="2"/>
  <c r="J15" i="3"/>
  <c r="C65" i="2"/>
  <c r="J14" i="3" s="1"/>
  <c r="J13" i="3"/>
  <c r="B37" i="2"/>
  <c r="J12" i="3" s="1"/>
  <c r="K11" i="3"/>
  <c r="J11" i="3"/>
  <c r="O25" i="3"/>
  <c r="O24" i="3"/>
  <c r="O23" i="3"/>
  <c r="O22" i="3"/>
  <c r="O21" i="3"/>
  <c r="O20" i="3"/>
  <c r="O17" i="3"/>
  <c r="O14" i="3"/>
  <c r="O13" i="3"/>
  <c r="O12" i="3"/>
  <c r="O11" i="3"/>
  <c r="B11" i="8"/>
  <c r="B11" i="3"/>
  <c r="B2" i="3"/>
  <c r="F11" i="2" l="1"/>
  <c r="F7" i="2"/>
  <c r="C28" i="2" s="1"/>
  <c r="C44" i="2" s="1"/>
  <c r="K21" i="3" s="1"/>
  <c r="K18" i="3"/>
  <c r="K15" i="3"/>
  <c r="E50" i="2"/>
  <c r="E46" i="2" s="1"/>
  <c r="E42" i="2"/>
  <c r="E38" i="2" s="1"/>
  <c r="F12" i="2" l="1"/>
  <c r="E30" i="2"/>
  <c r="E34" i="2" s="1"/>
  <c r="K29" i="3" s="1"/>
  <c r="E22" i="2"/>
  <c r="E26" i="2" s="1"/>
  <c r="K27" i="3" s="1"/>
  <c r="K20" i="3"/>
  <c r="K26" i="3" l="1"/>
  <c r="K28" i="3"/>
  <c r="K31" i="3"/>
  <c r="K33" i="3"/>
  <c r="K32" i="3"/>
  <c r="K30" i="3"/>
  <c r="F2" i="3"/>
  <c r="F46" i="2"/>
  <c r="F26" i="2"/>
  <c r="F38" i="2"/>
  <c r="E54" i="2"/>
  <c r="F30" i="2"/>
  <c r="F50" i="2"/>
  <c r="E41" i="2"/>
  <c r="F43" i="2"/>
  <c r="F31" i="2"/>
  <c r="F51" i="2"/>
  <c r="F39" i="2"/>
  <c r="C56" i="2"/>
  <c r="D48" i="2"/>
  <c r="F23" i="2"/>
  <c r="E67" i="2"/>
  <c r="C37" i="2"/>
  <c r="D57" i="2"/>
  <c r="D65" i="2"/>
  <c r="E55" i="2"/>
  <c r="D32" i="2"/>
  <c r="E49" i="2"/>
  <c r="F35" i="2"/>
  <c r="E62" i="2"/>
  <c r="F22" i="2"/>
  <c r="B53" i="2"/>
  <c r="E58" i="2"/>
  <c r="C61" i="2"/>
  <c r="E66" i="2"/>
  <c r="B36" i="2"/>
  <c r="F27" i="2"/>
  <c r="D29" i="2"/>
  <c r="E33" i="2"/>
  <c r="E59" i="2"/>
  <c r="D45" i="2"/>
  <c r="E63" i="2"/>
  <c r="E25" i="2"/>
  <c r="F34" i="2"/>
  <c r="F42" i="2"/>
  <c r="D24" i="2"/>
  <c r="B60" i="2"/>
  <c r="C64" i="2"/>
  <c r="D40" i="2"/>
  <c r="F47" i="2"/>
  <c r="C1" i="8" l="1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</calcChain>
</file>

<file path=xl/sharedStrings.xml><?xml version="1.0" encoding="utf-8"?>
<sst xmlns="http://schemas.openxmlformats.org/spreadsheetml/2006/main" count="161" uniqueCount="86">
  <si>
    <t>Name</t>
  </si>
  <si>
    <t>SheetRef</t>
  </si>
  <si>
    <t>GenInfo</t>
  </si>
  <si>
    <t>Def. Link</t>
  </si>
  <si>
    <t>=</t>
  </si>
  <si>
    <t>EXT REFS</t>
  </si>
  <si>
    <t>Def. Form</t>
  </si>
  <si>
    <t>Highest#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</si>
  <si>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</si>
  <si>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</si>
  <si>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</si>
  <si>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</si>
  <si>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</si>
  <si>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</si>
  <si>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</si>
  <si>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</si>
  <si>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</si>
  <si>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</si>
  <si>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</si>
  <si>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</si>
  <si>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2,0,0,2,2,3,0,0,0</t>
  </si>
  <si>
    <t>No</t>
  </si>
  <si>
    <t>DEFAULT</t>
  </si>
  <si>
    <t>Yes</t>
  </si>
  <si>
    <t>Input Data</t>
  </si>
  <si>
    <t>Cost of Performing Soundings Test</t>
  </si>
  <si>
    <t>Landowner's Decision Problem Revisited</t>
  </si>
  <si>
    <t>1,0,0,2,6,5,3,0,0</t>
  </si>
  <si>
    <t>4,0,0,0,4,0,0</t>
  </si>
  <si>
    <t>1,0,0,2,9,8,3,0,0</t>
  </si>
  <si>
    <t>4,0,0,0,7,0,0</t>
  </si>
  <si>
    <t>2,0,0,2,7,4,1,0,0</t>
  </si>
  <si>
    <t>1,0,0,2,10,11,1,0,0</t>
  </si>
  <si>
    <t>4,0,0,0,12,0,0</t>
  </si>
  <si>
    <t>4,0,0,0,15,0,0</t>
  </si>
  <si>
    <t>2,0,0,2,12,13,2,0,0</t>
  </si>
  <si>
    <t>2,0,0,2,14,15,2,0,0</t>
  </si>
  <si>
    <t>1,0,0,2,16,17,10,0,0</t>
  </si>
  <si>
    <t>4,0,0,0,13,0,0</t>
  </si>
  <si>
    <t>1,0,0,2,18,19,10,0,0</t>
  </si>
  <si>
    <t>4,0,0,0,14,0,0</t>
  </si>
  <si>
    <t>1,0,0,2,20,21,11,0,0</t>
  </si>
  <si>
    <t>1,0,0,2,22,23,11,0,0</t>
  </si>
  <si>
    <t>Expected Net Gain</t>
  </si>
  <si>
    <t xml:space="preserve">                  Indicates Gas Present?</t>
  </si>
  <si>
    <t>Purchasing rights to natural gas</t>
  </si>
  <si>
    <t>Calc Macro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</si>
  <si>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</si>
  <si>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</si>
  <si>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</si>
  <si>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</si>
  <si>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</si>
  <si>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</si>
  <si>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</si>
  <si>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</si>
  <si>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</si>
  <si>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</si>
  <si>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</si>
  <si>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</si>
  <si>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</si>
  <si>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</si>
  <si>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Collapsed</t>
  </si>
  <si>
    <t>0,1,1,0,0,Exponential, 0,0,-1,0,-1,0,.0001</t>
  </si>
  <si>
    <t>1.0.?</t>
  </si>
  <si>
    <t>5.0.0</t>
  </si>
  <si>
    <t>Bayes' rule calculations</t>
  </si>
  <si>
    <t>6.2.0</t>
  </si>
  <si>
    <t>Landowner's net profit (if gas is discovered)</t>
  </si>
  <si>
    <t>Cost of contract with local experts</t>
  </si>
  <si>
    <t>Landowner's option to develop the field herself</t>
  </si>
  <si>
    <t>Additional value to landowner (if gas is discovered)</t>
  </si>
  <si>
    <t>Energy provider's offer to landowner</t>
  </si>
  <si>
    <t>Landowner's option to sell exploration rights</t>
  </si>
  <si>
    <t>Cost of performing soundings test</t>
  </si>
  <si>
    <t>Probabilities indicating accuracy of the test</t>
  </si>
  <si>
    <t>Actual\predicted</t>
  </si>
  <si>
    <t>Prior probability of finding gas</t>
  </si>
  <si>
    <t>Prior probability of not finding gas</t>
  </si>
  <si>
    <t>Gas</t>
  </si>
  <si>
    <t>No gas</t>
  </si>
  <si>
    <t>Probabilities of test results</t>
  </si>
  <si>
    <t>Posterior probabilities</t>
  </si>
  <si>
    <t>&lt;NF&gt;</t>
  </si>
  <si>
    <t xml:space="preserve">                     Perform soundings test?</t>
  </si>
  <si>
    <t>Gas on site?</t>
  </si>
  <si>
    <t>Develop field herself?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</si>
</sst>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0.0%"/>
    <numFmt numFmtId="166" formatCode="0.0000"/>
    <numFmt numFmtId="167" formatCode="0.000"/>
  </numFmts>
  <fonts count="11" x14ac:knownFonts="1"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8"/>
      <name val="Calibri"/>
      <family val="2"/>
    </font>
    <font>
      <sz val="8"/>
      <color indexed="8"/>
      <name val="Calibri"/>
      <family val="2"/>
    </font>
    <font>
      <b/>
      <sz val="8"/>
      <color indexed="18"/>
      <name val="Calibri"/>
      <family val="2"/>
    </font>
    <font>
      <b/>
      <sz val="8"/>
      <color indexed="17"/>
      <name val="Calibri"/>
      <family val="2"/>
    </font>
    <font>
      <sz val="8"/>
      <color indexed="16"/>
      <name val="Calibri"/>
      <family val="2"/>
    </font>
    <font>
      <b/>
      <sz val="8"/>
      <color indexed="16"/>
      <name val="Calibri"/>
      <family val="2"/>
    </font>
    <font>
      <sz val="8"/>
      <color indexed="1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2" fillId="0" borderId="0" xfId="0" applyFont="1"/>
    <xf numFmtId="0" fontId="1" fillId="0" borderId="0" xfId="0" applyFont="1"/>
    <xf numFmtId="164" fontId="1" fillId="3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/>
    <xf numFmtId="164" fontId="1" fillId="0" borderId="0" xfId="0" applyNumberFormat="1" applyFont="1"/>
    <xf numFmtId="2" fontId="1" fillId="3" borderId="0" xfId="0" applyNumberFormat="1" applyFont="1" applyFill="1" applyBorder="1"/>
    <xf numFmtId="0" fontId="1" fillId="0" borderId="0" xfId="0" applyFont="1" applyAlignment="1">
      <alignment horizontal="right"/>
    </xf>
    <xf numFmtId="0" fontId="4" fillId="0" borderId="0" xfId="0" applyFont="1"/>
    <xf numFmtId="165" fontId="5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2" fontId="1" fillId="0" borderId="0" xfId="0" applyNumberFormat="1" applyFont="1" applyFill="1"/>
    <xf numFmtId="0" fontId="3" fillId="0" borderId="0" xfId="0" applyFont="1" applyFill="1" applyAlignment="1">
      <alignment horizontal="right"/>
    </xf>
    <xf numFmtId="166" fontId="1" fillId="0" borderId="0" xfId="0" applyNumberFormat="1" applyFont="1" applyFill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/>
    </xf>
    <xf numFmtId="167" fontId="1" fillId="2" borderId="0" xfId="0" applyNumberFormat="1" applyFont="1" applyFill="1"/>
    <xf numFmtId="164" fontId="9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228409</xdr:colOff>
      <xdr:row>49</xdr:row>
      <xdr:rowOff>156844</xdr:rowOff>
    </xdr:from>
    <xdr:to>
      <xdr:col>5</xdr:col>
      <xdr:colOff>127</xdr:colOff>
      <xdr:row>49</xdr:row>
      <xdr:rowOff>156844</xdr:rowOff>
    </xdr:to>
    <xdr:cxnSp macro="_xll.PtreeEvent_ObjectClick">
      <xdr:nvCxnSpPr>
        <xdr:cNvPr id="183" name="PTObj_DBranchHLine_1_23"/>
        <xdr:cNvCxnSpPr/>
      </xdr:nvCxnSpPr>
      <xdr:spPr bwMode="auto">
        <a:xfrm>
          <a:off x="7648384" y="8329294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47</xdr:row>
      <xdr:rowOff>151764</xdr:rowOff>
    </xdr:from>
    <xdr:to>
      <xdr:col>4</xdr:col>
      <xdr:colOff>228409</xdr:colOff>
      <xdr:row>49</xdr:row>
      <xdr:rowOff>156844</xdr:rowOff>
    </xdr:to>
    <xdr:cxnSp macro="_xll.PtreeEvent_ObjectClick">
      <xdr:nvCxnSpPr>
        <xdr:cNvPr id="182" name="PTObj_DBranchDLine_1_23"/>
        <xdr:cNvCxnSpPr/>
      </xdr:nvCxnSpPr>
      <xdr:spPr bwMode="auto">
        <a:xfrm>
          <a:off x="7495984" y="8000364"/>
          <a:ext cx="152400" cy="32893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45</xdr:row>
      <xdr:rowOff>156844</xdr:rowOff>
    </xdr:from>
    <xdr:to>
      <xdr:col>5</xdr:col>
      <xdr:colOff>127</xdr:colOff>
      <xdr:row>45</xdr:row>
      <xdr:rowOff>156844</xdr:rowOff>
    </xdr:to>
    <xdr:cxnSp macro="_xll.PtreeEvent_ObjectClick">
      <xdr:nvCxnSpPr>
        <xdr:cNvPr id="180" name="PTObj_DBranchHLine_1_22"/>
        <xdr:cNvCxnSpPr/>
      </xdr:nvCxnSpPr>
      <xdr:spPr bwMode="auto">
        <a:xfrm>
          <a:off x="7648384" y="7681594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45</xdr:row>
      <xdr:rowOff>156844</xdr:rowOff>
    </xdr:from>
    <xdr:to>
      <xdr:col>4</xdr:col>
      <xdr:colOff>228409</xdr:colOff>
      <xdr:row>47</xdr:row>
      <xdr:rowOff>151764</xdr:rowOff>
    </xdr:to>
    <xdr:cxnSp macro="_xll.PtreeEvent_ObjectClick">
      <xdr:nvCxnSpPr>
        <xdr:cNvPr id="179" name="PTObj_DBranchDLine_1_22"/>
        <xdr:cNvCxnSpPr/>
      </xdr:nvCxnSpPr>
      <xdr:spPr bwMode="auto">
        <a:xfrm flipV="1">
          <a:off x="7495984" y="7681594"/>
          <a:ext cx="152400" cy="31877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41</xdr:row>
      <xdr:rowOff>156844</xdr:rowOff>
    </xdr:from>
    <xdr:to>
      <xdr:col>5</xdr:col>
      <xdr:colOff>127</xdr:colOff>
      <xdr:row>41</xdr:row>
      <xdr:rowOff>156844</xdr:rowOff>
    </xdr:to>
    <xdr:cxnSp macro="_xll.PtreeEvent_ObjectClick">
      <xdr:nvCxnSpPr>
        <xdr:cNvPr id="177" name="PTObj_DBranchHLine_1_21"/>
        <xdr:cNvCxnSpPr/>
      </xdr:nvCxnSpPr>
      <xdr:spPr bwMode="auto">
        <a:xfrm>
          <a:off x="7648384" y="7033894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39</xdr:row>
      <xdr:rowOff>151764</xdr:rowOff>
    </xdr:from>
    <xdr:to>
      <xdr:col>4</xdr:col>
      <xdr:colOff>228409</xdr:colOff>
      <xdr:row>41</xdr:row>
      <xdr:rowOff>156844</xdr:rowOff>
    </xdr:to>
    <xdr:cxnSp macro="_xll.PtreeEvent_ObjectClick">
      <xdr:nvCxnSpPr>
        <xdr:cNvPr id="176" name="PTObj_DBranchDLine_1_21"/>
        <xdr:cNvCxnSpPr/>
      </xdr:nvCxnSpPr>
      <xdr:spPr bwMode="auto">
        <a:xfrm>
          <a:off x="7495984" y="6704964"/>
          <a:ext cx="152400" cy="32893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37</xdr:row>
      <xdr:rowOff>156845</xdr:rowOff>
    </xdr:from>
    <xdr:to>
      <xdr:col>5</xdr:col>
      <xdr:colOff>127</xdr:colOff>
      <xdr:row>37</xdr:row>
      <xdr:rowOff>156845</xdr:rowOff>
    </xdr:to>
    <xdr:cxnSp macro="_xll.PtreeEvent_ObjectClick">
      <xdr:nvCxnSpPr>
        <xdr:cNvPr id="174" name="PTObj_DBranchHLine_1_20"/>
        <xdr:cNvCxnSpPr/>
      </xdr:nvCxnSpPr>
      <xdr:spPr bwMode="auto">
        <a:xfrm>
          <a:off x="7648384" y="6386195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37</xdr:row>
      <xdr:rowOff>156845</xdr:rowOff>
    </xdr:from>
    <xdr:to>
      <xdr:col>4</xdr:col>
      <xdr:colOff>228409</xdr:colOff>
      <xdr:row>39</xdr:row>
      <xdr:rowOff>151764</xdr:rowOff>
    </xdr:to>
    <xdr:cxnSp macro="_xll.PtreeEvent_ObjectClick">
      <xdr:nvCxnSpPr>
        <xdr:cNvPr id="173" name="PTObj_DBranchDLine_1_20"/>
        <xdr:cNvCxnSpPr/>
      </xdr:nvCxnSpPr>
      <xdr:spPr bwMode="auto">
        <a:xfrm flipV="1">
          <a:off x="7495984" y="638619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33</xdr:row>
      <xdr:rowOff>156845</xdr:rowOff>
    </xdr:from>
    <xdr:to>
      <xdr:col>5</xdr:col>
      <xdr:colOff>127</xdr:colOff>
      <xdr:row>33</xdr:row>
      <xdr:rowOff>156845</xdr:rowOff>
    </xdr:to>
    <xdr:cxnSp macro="_xll.PtreeEvent_ObjectClick">
      <xdr:nvCxnSpPr>
        <xdr:cNvPr id="171" name="PTObj_DBranchHLine_1_19"/>
        <xdr:cNvCxnSpPr/>
      </xdr:nvCxnSpPr>
      <xdr:spPr bwMode="auto">
        <a:xfrm>
          <a:off x="7648384" y="5738495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31</xdr:row>
      <xdr:rowOff>151764</xdr:rowOff>
    </xdr:from>
    <xdr:to>
      <xdr:col>4</xdr:col>
      <xdr:colOff>228409</xdr:colOff>
      <xdr:row>33</xdr:row>
      <xdr:rowOff>156845</xdr:rowOff>
    </xdr:to>
    <xdr:cxnSp macro="_xll.PtreeEvent_ObjectClick">
      <xdr:nvCxnSpPr>
        <xdr:cNvPr id="170" name="PTObj_DBranchDLine_1_19"/>
        <xdr:cNvCxnSpPr/>
      </xdr:nvCxnSpPr>
      <xdr:spPr bwMode="auto">
        <a:xfrm>
          <a:off x="7495984" y="540956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29</xdr:row>
      <xdr:rowOff>156845</xdr:rowOff>
    </xdr:from>
    <xdr:to>
      <xdr:col>5</xdr:col>
      <xdr:colOff>127</xdr:colOff>
      <xdr:row>29</xdr:row>
      <xdr:rowOff>156845</xdr:rowOff>
    </xdr:to>
    <xdr:cxnSp macro="_xll.PtreeEvent_ObjectClick">
      <xdr:nvCxnSpPr>
        <xdr:cNvPr id="168" name="PTObj_DBranchHLine_1_18"/>
        <xdr:cNvCxnSpPr/>
      </xdr:nvCxnSpPr>
      <xdr:spPr bwMode="auto">
        <a:xfrm>
          <a:off x="7648384" y="5090795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29</xdr:row>
      <xdr:rowOff>156845</xdr:rowOff>
    </xdr:from>
    <xdr:to>
      <xdr:col>4</xdr:col>
      <xdr:colOff>228409</xdr:colOff>
      <xdr:row>31</xdr:row>
      <xdr:rowOff>151764</xdr:rowOff>
    </xdr:to>
    <xdr:cxnSp macro="_xll.PtreeEvent_ObjectClick">
      <xdr:nvCxnSpPr>
        <xdr:cNvPr id="167" name="PTObj_DBranchDLine_1_18"/>
        <xdr:cNvCxnSpPr/>
      </xdr:nvCxnSpPr>
      <xdr:spPr bwMode="auto">
        <a:xfrm flipV="1">
          <a:off x="7495984" y="509079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25</xdr:row>
      <xdr:rowOff>156845</xdr:rowOff>
    </xdr:from>
    <xdr:to>
      <xdr:col>5</xdr:col>
      <xdr:colOff>127</xdr:colOff>
      <xdr:row>25</xdr:row>
      <xdr:rowOff>156845</xdr:rowOff>
    </xdr:to>
    <xdr:cxnSp macro="_xll.PtreeEvent_ObjectClick">
      <xdr:nvCxnSpPr>
        <xdr:cNvPr id="165" name="PTObj_DBranchHLine_1_17"/>
        <xdr:cNvCxnSpPr/>
      </xdr:nvCxnSpPr>
      <xdr:spPr bwMode="auto">
        <a:xfrm>
          <a:off x="7648384" y="4443095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23</xdr:row>
      <xdr:rowOff>151764</xdr:rowOff>
    </xdr:from>
    <xdr:to>
      <xdr:col>4</xdr:col>
      <xdr:colOff>228409</xdr:colOff>
      <xdr:row>25</xdr:row>
      <xdr:rowOff>156845</xdr:rowOff>
    </xdr:to>
    <xdr:cxnSp macro="_xll.PtreeEvent_ObjectClick">
      <xdr:nvCxnSpPr>
        <xdr:cNvPr id="164" name="PTObj_DBranchDLine_1_17"/>
        <xdr:cNvCxnSpPr/>
      </xdr:nvCxnSpPr>
      <xdr:spPr bwMode="auto">
        <a:xfrm>
          <a:off x="7495984" y="4114164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228409</xdr:colOff>
      <xdr:row>21</xdr:row>
      <xdr:rowOff>156845</xdr:rowOff>
    </xdr:from>
    <xdr:to>
      <xdr:col>5</xdr:col>
      <xdr:colOff>127</xdr:colOff>
      <xdr:row>21</xdr:row>
      <xdr:rowOff>156845</xdr:rowOff>
    </xdr:to>
    <xdr:cxnSp macro="_xll.PtreeEvent_ObjectClick">
      <xdr:nvCxnSpPr>
        <xdr:cNvPr id="162" name="PTObj_DBranchHLine_1_16"/>
        <xdr:cNvCxnSpPr/>
      </xdr:nvCxnSpPr>
      <xdr:spPr bwMode="auto">
        <a:xfrm>
          <a:off x="7648384" y="3795395"/>
          <a:ext cx="11242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76009</xdr:colOff>
      <xdr:row>21</xdr:row>
      <xdr:rowOff>156845</xdr:rowOff>
    </xdr:from>
    <xdr:to>
      <xdr:col>4</xdr:col>
      <xdr:colOff>228409</xdr:colOff>
      <xdr:row>23</xdr:row>
      <xdr:rowOff>151764</xdr:rowOff>
    </xdr:to>
    <xdr:cxnSp macro="_xll.PtreeEvent_ObjectClick">
      <xdr:nvCxnSpPr>
        <xdr:cNvPr id="161" name="PTObj_DBranchDLine_1_16"/>
        <xdr:cNvCxnSpPr/>
      </xdr:nvCxnSpPr>
      <xdr:spPr bwMode="auto">
        <a:xfrm flipV="1">
          <a:off x="7495984" y="3795395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47</xdr:row>
      <xdr:rowOff>156844</xdr:rowOff>
    </xdr:from>
    <xdr:to>
      <xdr:col>4</xdr:col>
      <xdr:colOff>127</xdr:colOff>
      <xdr:row>47</xdr:row>
      <xdr:rowOff>156844</xdr:rowOff>
    </xdr:to>
    <xdr:cxnSp macro="_xll.PtreeEvent_ObjectClick">
      <xdr:nvCxnSpPr>
        <xdr:cNvPr id="159" name="PTObj_DBranchHLine_1_15"/>
        <xdr:cNvCxnSpPr/>
      </xdr:nvCxnSpPr>
      <xdr:spPr bwMode="auto">
        <a:xfrm>
          <a:off x="5771959" y="800544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43</xdr:row>
      <xdr:rowOff>151764</xdr:rowOff>
    </xdr:from>
    <xdr:to>
      <xdr:col>3</xdr:col>
      <xdr:colOff>228409</xdr:colOff>
      <xdr:row>47</xdr:row>
      <xdr:rowOff>156844</xdr:rowOff>
    </xdr:to>
    <xdr:cxnSp macro="_xll.PtreeEvent_ObjectClick">
      <xdr:nvCxnSpPr>
        <xdr:cNvPr id="158" name="PTObj_DBranchDLine_1_15"/>
        <xdr:cNvCxnSpPr/>
      </xdr:nvCxnSpPr>
      <xdr:spPr bwMode="auto">
        <a:xfrm>
          <a:off x="5619559" y="7352664"/>
          <a:ext cx="152400" cy="65278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39</xdr:row>
      <xdr:rowOff>156844</xdr:rowOff>
    </xdr:from>
    <xdr:to>
      <xdr:col>4</xdr:col>
      <xdr:colOff>127</xdr:colOff>
      <xdr:row>39</xdr:row>
      <xdr:rowOff>156844</xdr:rowOff>
    </xdr:to>
    <xdr:cxnSp macro="_xll.PtreeEvent_ObjectClick">
      <xdr:nvCxnSpPr>
        <xdr:cNvPr id="156" name="PTObj_DBranchHLine_1_14"/>
        <xdr:cNvCxnSpPr/>
      </xdr:nvCxnSpPr>
      <xdr:spPr bwMode="auto">
        <a:xfrm>
          <a:off x="5771959" y="671004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39</xdr:row>
      <xdr:rowOff>156844</xdr:rowOff>
    </xdr:from>
    <xdr:to>
      <xdr:col>3</xdr:col>
      <xdr:colOff>228409</xdr:colOff>
      <xdr:row>43</xdr:row>
      <xdr:rowOff>151764</xdr:rowOff>
    </xdr:to>
    <xdr:cxnSp macro="_xll.PtreeEvent_ObjectClick">
      <xdr:nvCxnSpPr>
        <xdr:cNvPr id="155" name="PTObj_DBranchDLine_1_14"/>
        <xdr:cNvCxnSpPr/>
      </xdr:nvCxnSpPr>
      <xdr:spPr bwMode="auto">
        <a:xfrm flipV="1">
          <a:off x="5619559" y="6710044"/>
          <a:ext cx="152400" cy="6426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31</xdr:row>
      <xdr:rowOff>156845</xdr:rowOff>
    </xdr:from>
    <xdr:to>
      <xdr:col>4</xdr:col>
      <xdr:colOff>127</xdr:colOff>
      <xdr:row>31</xdr:row>
      <xdr:rowOff>156845</xdr:rowOff>
    </xdr:to>
    <xdr:cxnSp macro="_xll.PtreeEvent_ObjectClick">
      <xdr:nvCxnSpPr>
        <xdr:cNvPr id="153" name="PTObj_DBranchHLine_1_13"/>
        <xdr:cNvCxnSpPr/>
      </xdr:nvCxnSpPr>
      <xdr:spPr bwMode="auto">
        <a:xfrm>
          <a:off x="5771959" y="5414645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27</xdr:row>
      <xdr:rowOff>151764</xdr:rowOff>
    </xdr:from>
    <xdr:to>
      <xdr:col>3</xdr:col>
      <xdr:colOff>228409</xdr:colOff>
      <xdr:row>31</xdr:row>
      <xdr:rowOff>156845</xdr:rowOff>
    </xdr:to>
    <xdr:cxnSp macro="_xll.PtreeEvent_ObjectClick">
      <xdr:nvCxnSpPr>
        <xdr:cNvPr id="152" name="PTObj_DBranchDLine_1_13"/>
        <xdr:cNvCxnSpPr/>
      </xdr:nvCxnSpPr>
      <xdr:spPr bwMode="auto">
        <a:xfrm>
          <a:off x="5619559" y="4761864"/>
          <a:ext cx="152400" cy="6527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23</xdr:row>
      <xdr:rowOff>156845</xdr:rowOff>
    </xdr:from>
    <xdr:to>
      <xdr:col>4</xdr:col>
      <xdr:colOff>127</xdr:colOff>
      <xdr:row>23</xdr:row>
      <xdr:rowOff>156845</xdr:rowOff>
    </xdr:to>
    <xdr:cxnSp macro="_xll.PtreeEvent_ObjectClick">
      <xdr:nvCxnSpPr>
        <xdr:cNvPr id="150" name="PTObj_DBranchHLine_1_12"/>
        <xdr:cNvCxnSpPr/>
      </xdr:nvCxnSpPr>
      <xdr:spPr bwMode="auto">
        <a:xfrm>
          <a:off x="5771959" y="4119245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23</xdr:row>
      <xdr:rowOff>156845</xdr:rowOff>
    </xdr:from>
    <xdr:to>
      <xdr:col>3</xdr:col>
      <xdr:colOff>228409</xdr:colOff>
      <xdr:row>27</xdr:row>
      <xdr:rowOff>151764</xdr:rowOff>
    </xdr:to>
    <xdr:cxnSp macro="_xll.PtreeEvent_ObjectClick">
      <xdr:nvCxnSpPr>
        <xdr:cNvPr id="149" name="PTObj_DBranchDLine_1_12"/>
        <xdr:cNvCxnSpPr/>
      </xdr:nvCxnSpPr>
      <xdr:spPr bwMode="auto">
        <a:xfrm flipV="1">
          <a:off x="5619559" y="4119245"/>
          <a:ext cx="152400" cy="6426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43</xdr:row>
      <xdr:rowOff>156844</xdr:rowOff>
    </xdr:from>
    <xdr:to>
      <xdr:col>3</xdr:col>
      <xdr:colOff>127</xdr:colOff>
      <xdr:row>43</xdr:row>
      <xdr:rowOff>156844</xdr:rowOff>
    </xdr:to>
    <xdr:cxnSp macro="_xll.PtreeEvent_ObjectClick">
      <xdr:nvCxnSpPr>
        <xdr:cNvPr id="147" name="PTObj_DBranchHLine_1_11"/>
        <xdr:cNvCxnSpPr/>
      </xdr:nvCxnSpPr>
      <xdr:spPr bwMode="auto">
        <a:xfrm>
          <a:off x="4657534" y="7357744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35</xdr:row>
      <xdr:rowOff>151764</xdr:rowOff>
    </xdr:from>
    <xdr:to>
      <xdr:col>2</xdr:col>
      <xdr:colOff>228409</xdr:colOff>
      <xdr:row>43</xdr:row>
      <xdr:rowOff>156844</xdr:rowOff>
    </xdr:to>
    <xdr:cxnSp macro="_xll.PtreeEvent_ObjectClick">
      <xdr:nvCxnSpPr>
        <xdr:cNvPr id="146" name="PTObj_DBranchDLine_1_11"/>
        <xdr:cNvCxnSpPr/>
      </xdr:nvCxnSpPr>
      <xdr:spPr bwMode="auto">
        <a:xfrm>
          <a:off x="4505134" y="6057264"/>
          <a:ext cx="152400" cy="130048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27</xdr:row>
      <xdr:rowOff>156845</xdr:rowOff>
    </xdr:from>
    <xdr:to>
      <xdr:col>3</xdr:col>
      <xdr:colOff>127</xdr:colOff>
      <xdr:row>27</xdr:row>
      <xdr:rowOff>156845</xdr:rowOff>
    </xdr:to>
    <xdr:cxnSp macro="_xll.PtreeEvent_ObjectClick">
      <xdr:nvCxnSpPr>
        <xdr:cNvPr id="144" name="PTObj_DBranchHLine_1_10"/>
        <xdr:cNvCxnSpPr/>
      </xdr:nvCxnSpPr>
      <xdr:spPr bwMode="auto">
        <a:xfrm>
          <a:off x="4657534" y="4766945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27</xdr:row>
      <xdr:rowOff>156845</xdr:rowOff>
    </xdr:from>
    <xdr:to>
      <xdr:col>2</xdr:col>
      <xdr:colOff>228409</xdr:colOff>
      <xdr:row>35</xdr:row>
      <xdr:rowOff>151764</xdr:rowOff>
    </xdr:to>
    <xdr:cxnSp macro="_xll.PtreeEvent_ObjectClick">
      <xdr:nvCxnSpPr>
        <xdr:cNvPr id="143" name="PTObj_DBranchDLine_1_10"/>
        <xdr:cNvCxnSpPr/>
      </xdr:nvCxnSpPr>
      <xdr:spPr bwMode="auto">
        <a:xfrm flipV="1">
          <a:off x="4505134" y="4766945"/>
          <a:ext cx="152400" cy="12903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53</xdr:row>
      <xdr:rowOff>156844</xdr:rowOff>
    </xdr:from>
    <xdr:to>
      <xdr:col>4</xdr:col>
      <xdr:colOff>127</xdr:colOff>
      <xdr:row>53</xdr:row>
      <xdr:rowOff>156844</xdr:rowOff>
    </xdr:to>
    <xdr:cxnSp macro="_xll.PtreeEvent_ObjectClick">
      <xdr:nvCxnSpPr>
        <xdr:cNvPr id="141" name="PTObj_DBranchHLine_1_9"/>
        <xdr:cNvCxnSpPr/>
      </xdr:nvCxnSpPr>
      <xdr:spPr bwMode="auto">
        <a:xfrm>
          <a:off x="5771959" y="897699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53</xdr:row>
      <xdr:rowOff>156844</xdr:rowOff>
    </xdr:from>
    <xdr:to>
      <xdr:col>3</xdr:col>
      <xdr:colOff>228409</xdr:colOff>
      <xdr:row>55</xdr:row>
      <xdr:rowOff>151764</xdr:rowOff>
    </xdr:to>
    <xdr:cxnSp macro="_xll.PtreeEvent_ObjectClick">
      <xdr:nvCxnSpPr>
        <xdr:cNvPr id="140" name="PTObj_DBranchDLine_1_9"/>
        <xdr:cNvCxnSpPr/>
      </xdr:nvCxnSpPr>
      <xdr:spPr bwMode="auto">
        <a:xfrm flipV="1">
          <a:off x="5619559" y="8976994"/>
          <a:ext cx="152400" cy="31877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57</xdr:row>
      <xdr:rowOff>156844</xdr:rowOff>
    </xdr:from>
    <xdr:to>
      <xdr:col>4</xdr:col>
      <xdr:colOff>127</xdr:colOff>
      <xdr:row>57</xdr:row>
      <xdr:rowOff>156844</xdr:rowOff>
    </xdr:to>
    <xdr:cxnSp macro="_xll.PtreeEvent_ObjectClick">
      <xdr:nvCxnSpPr>
        <xdr:cNvPr id="138" name="PTObj_DBranchHLine_1_8"/>
        <xdr:cNvCxnSpPr/>
      </xdr:nvCxnSpPr>
      <xdr:spPr bwMode="auto">
        <a:xfrm>
          <a:off x="5771959" y="962469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55</xdr:row>
      <xdr:rowOff>151764</xdr:rowOff>
    </xdr:from>
    <xdr:to>
      <xdr:col>3</xdr:col>
      <xdr:colOff>228409</xdr:colOff>
      <xdr:row>57</xdr:row>
      <xdr:rowOff>156844</xdr:rowOff>
    </xdr:to>
    <xdr:cxnSp macro="_xll.PtreeEvent_ObjectClick">
      <xdr:nvCxnSpPr>
        <xdr:cNvPr id="137" name="PTObj_DBranchDLine_1_8"/>
        <xdr:cNvCxnSpPr/>
      </xdr:nvCxnSpPr>
      <xdr:spPr bwMode="auto">
        <a:xfrm>
          <a:off x="5619559" y="9295764"/>
          <a:ext cx="152400" cy="32893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55</xdr:row>
      <xdr:rowOff>156844</xdr:rowOff>
    </xdr:from>
    <xdr:to>
      <xdr:col>3</xdr:col>
      <xdr:colOff>127</xdr:colOff>
      <xdr:row>55</xdr:row>
      <xdr:rowOff>156844</xdr:rowOff>
    </xdr:to>
    <xdr:cxnSp macro="_xll.PtreeEvent_ObjectClick">
      <xdr:nvCxnSpPr>
        <xdr:cNvPr id="135" name="PTObj_DBranchHLine_1_7"/>
        <xdr:cNvCxnSpPr/>
      </xdr:nvCxnSpPr>
      <xdr:spPr bwMode="auto">
        <a:xfrm>
          <a:off x="4657534" y="9300844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55</xdr:row>
      <xdr:rowOff>156844</xdr:rowOff>
    </xdr:from>
    <xdr:to>
      <xdr:col>2</xdr:col>
      <xdr:colOff>228409</xdr:colOff>
      <xdr:row>59</xdr:row>
      <xdr:rowOff>151764</xdr:rowOff>
    </xdr:to>
    <xdr:cxnSp macro="_xll.PtreeEvent_ObjectClick">
      <xdr:nvCxnSpPr>
        <xdr:cNvPr id="134" name="PTObj_DBranchDLine_1_7"/>
        <xdr:cNvCxnSpPr/>
      </xdr:nvCxnSpPr>
      <xdr:spPr bwMode="auto">
        <a:xfrm flipV="1">
          <a:off x="4505134" y="9300844"/>
          <a:ext cx="152400" cy="64262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61</xdr:row>
      <xdr:rowOff>156844</xdr:rowOff>
    </xdr:from>
    <xdr:to>
      <xdr:col>4</xdr:col>
      <xdr:colOff>127</xdr:colOff>
      <xdr:row>61</xdr:row>
      <xdr:rowOff>156844</xdr:rowOff>
    </xdr:to>
    <xdr:cxnSp macro="_xll.PtreeEvent_ObjectClick">
      <xdr:nvCxnSpPr>
        <xdr:cNvPr id="132" name="PTObj_DBranchHLine_1_6"/>
        <xdr:cNvCxnSpPr/>
      </xdr:nvCxnSpPr>
      <xdr:spPr bwMode="auto">
        <a:xfrm>
          <a:off x="5771959" y="1027239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61</xdr:row>
      <xdr:rowOff>156844</xdr:rowOff>
    </xdr:from>
    <xdr:to>
      <xdr:col>3</xdr:col>
      <xdr:colOff>228409</xdr:colOff>
      <xdr:row>63</xdr:row>
      <xdr:rowOff>151764</xdr:rowOff>
    </xdr:to>
    <xdr:cxnSp macro="_xll.PtreeEvent_ObjectClick">
      <xdr:nvCxnSpPr>
        <xdr:cNvPr id="131" name="PTObj_DBranchDLine_1_6"/>
        <xdr:cNvCxnSpPr/>
      </xdr:nvCxnSpPr>
      <xdr:spPr bwMode="auto">
        <a:xfrm flipV="1">
          <a:off x="5619559" y="10272394"/>
          <a:ext cx="152400" cy="31877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228409</xdr:colOff>
      <xdr:row>65</xdr:row>
      <xdr:rowOff>156844</xdr:rowOff>
    </xdr:from>
    <xdr:to>
      <xdr:col>4</xdr:col>
      <xdr:colOff>127</xdr:colOff>
      <xdr:row>65</xdr:row>
      <xdr:rowOff>156844</xdr:rowOff>
    </xdr:to>
    <xdr:cxnSp macro="_xll.PtreeEvent_ObjectClick">
      <xdr:nvCxnSpPr>
        <xdr:cNvPr id="129" name="PTObj_DBranchHLine_1_5"/>
        <xdr:cNvCxnSpPr/>
      </xdr:nvCxnSpPr>
      <xdr:spPr bwMode="auto">
        <a:xfrm>
          <a:off x="5771959" y="10920094"/>
          <a:ext cx="1648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76009</xdr:colOff>
      <xdr:row>63</xdr:row>
      <xdr:rowOff>151764</xdr:rowOff>
    </xdr:from>
    <xdr:to>
      <xdr:col>3</xdr:col>
      <xdr:colOff>228409</xdr:colOff>
      <xdr:row>65</xdr:row>
      <xdr:rowOff>156844</xdr:rowOff>
    </xdr:to>
    <xdr:cxnSp macro="_xll.PtreeEvent_ObjectClick">
      <xdr:nvCxnSpPr>
        <xdr:cNvPr id="128" name="PTObj_DBranchDLine_1_5"/>
        <xdr:cNvCxnSpPr/>
      </xdr:nvCxnSpPr>
      <xdr:spPr bwMode="auto">
        <a:xfrm>
          <a:off x="5619559" y="10591164"/>
          <a:ext cx="152400" cy="32893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63</xdr:row>
      <xdr:rowOff>156844</xdr:rowOff>
    </xdr:from>
    <xdr:to>
      <xdr:col>3</xdr:col>
      <xdr:colOff>127</xdr:colOff>
      <xdr:row>63</xdr:row>
      <xdr:rowOff>156844</xdr:rowOff>
    </xdr:to>
    <xdr:cxnSp macro="_xll.PtreeEvent_ObjectClick">
      <xdr:nvCxnSpPr>
        <xdr:cNvPr id="126" name="PTObj_DBranchHLine_1_4"/>
        <xdr:cNvCxnSpPr/>
      </xdr:nvCxnSpPr>
      <xdr:spPr bwMode="auto">
        <a:xfrm>
          <a:off x="4657534" y="10596244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59</xdr:row>
      <xdr:rowOff>151764</xdr:rowOff>
    </xdr:from>
    <xdr:to>
      <xdr:col>2</xdr:col>
      <xdr:colOff>228409</xdr:colOff>
      <xdr:row>63</xdr:row>
      <xdr:rowOff>156844</xdr:rowOff>
    </xdr:to>
    <xdr:cxnSp macro="_xll.PtreeEvent_ObjectClick">
      <xdr:nvCxnSpPr>
        <xdr:cNvPr id="125" name="PTObj_DBranchDLine_1_4"/>
        <xdr:cNvCxnSpPr/>
      </xdr:nvCxnSpPr>
      <xdr:spPr bwMode="auto">
        <a:xfrm>
          <a:off x="4505134" y="9943464"/>
          <a:ext cx="152400" cy="65278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59</xdr:row>
      <xdr:rowOff>156844</xdr:rowOff>
    </xdr:from>
    <xdr:to>
      <xdr:col>2</xdr:col>
      <xdr:colOff>127</xdr:colOff>
      <xdr:row>59</xdr:row>
      <xdr:rowOff>156844</xdr:rowOff>
    </xdr:to>
    <xdr:cxnSp macro="_xll.PtreeEvent_ObjectClick">
      <xdr:nvCxnSpPr>
        <xdr:cNvPr id="123" name="PTObj_DBranchHLine_1_3"/>
        <xdr:cNvCxnSpPr/>
      </xdr:nvCxnSpPr>
      <xdr:spPr bwMode="auto">
        <a:xfrm>
          <a:off x="3543109" y="9948544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51</xdr:row>
      <xdr:rowOff>151764</xdr:rowOff>
    </xdr:from>
    <xdr:to>
      <xdr:col>1</xdr:col>
      <xdr:colOff>228409</xdr:colOff>
      <xdr:row>59</xdr:row>
      <xdr:rowOff>156844</xdr:rowOff>
    </xdr:to>
    <xdr:cxnSp macro="_xll.PtreeEvent_ObjectClick">
      <xdr:nvCxnSpPr>
        <xdr:cNvPr id="122" name="PTObj_DBranchDLine_1_3"/>
        <xdr:cNvCxnSpPr/>
      </xdr:nvCxnSpPr>
      <xdr:spPr bwMode="auto">
        <a:xfrm>
          <a:off x="3390709" y="8648064"/>
          <a:ext cx="152400" cy="130048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228409</xdr:colOff>
      <xdr:row>35</xdr:row>
      <xdr:rowOff>156845</xdr:rowOff>
    </xdr:from>
    <xdr:to>
      <xdr:col>2</xdr:col>
      <xdr:colOff>127</xdr:colOff>
      <xdr:row>35</xdr:row>
      <xdr:rowOff>156845</xdr:rowOff>
    </xdr:to>
    <xdr:cxnSp macro="_xll.PtreeEvent_ObjectClick">
      <xdr:nvCxnSpPr>
        <xdr:cNvPr id="120" name="PTObj_DBranchHLine_1_2"/>
        <xdr:cNvCxnSpPr/>
      </xdr:nvCxnSpPr>
      <xdr:spPr bwMode="auto">
        <a:xfrm>
          <a:off x="3543109" y="6062345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76009</xdr:colOff>
      <xdr:row>35</xdr:row>
      <xdr:rowOff>156845</xdr:rowOff>
    </xdr:from>
    <xdr:to>
      <xdr:col>1</xdr:col>
      <xdr:colOff>228409</xdr:colOff>
      <xdr:row>51</xdr:row>
      <xdr:rowOff>151764</xdr:rowOff>
    </xdr:to>
    <xdr:cxnSp macro="_xll.PtreeEvent_ObjectClick">
      <xdr:nvCxnSpPr>
        <xdr:cNvPr id="119" name="PTObj_DBranchDLine_1_2"/>
        <xdr:cNvCxnSpPr/>
      </xdr:nvCxnSpPr>
      <xdr:spPr bwMode="auto">
        <a:xfrm flipV="1">
          <a:off x="3390709" y="6062345"/>
          <a:ext cx="152400" cy="25857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177800</xdr:colOff>
      <xdr:row>51</xdr:row>
      <xdr:rowOff>156844</xdr:rowOff>
    </xdr:from>
    <xdr:to>
      <xdr:col>1</xdr:col>
      <xdr:colOff>127</xdr:colOff>
      <xdr:row>51</xdr:row>
      <xdr:rowOff>156844</xdr:rowOff>
    </xdr:to>
    <xdr:cxnSp macro="_xll.PtreeEvent_ObjectClick">
      <xdr:nvCxnSpPr>
        <xdr:cNvPr id="117" name="PTObj_DBranchHLine_1_1"/>
        <xdr:cNvCxnSpPr/>
      </xdr:nvCxnSpPr>
      <xdr:spPr bwMode="auto">
        <a:xfrm>
          <a:off x="177800" y="8653144"/>
          <a:ext cx="3137027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1</xdr:col>
      <xdr:colOff>127</xdr:colOff>
      <xdr:row>51</xdr:row>
      <xdr:rowOff>75882</xdr:rowOff>
    </xdr:from>
    <xdr:to>
      <xdr:col>1</xdr:col>
      <xdr:colOff>162052</xdr:colOff>
      <xdr:row>52</xdr:row>
      <xdr:rowOff>50482</xdr:rowOff>
    </xdr:to>
    <xdr:sp macro="_xll.PtreeEvent_ObjectClick" textlink="">
      <xdr:nvSpPr>
        <xdr:cNvPr id="94" name="PTObj_DNode_1_1"/>
        <xdr:cNvSpPr/>
      </xdr:nvSpPr>
      <xdr:spPr bwMode="auto">
        <a:xfrm>
          <a:off x="3314827" y="8572182"/>
          <a:ext cx="161925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127</xdr:colOff>
      <xdr:row>35</xdr:row>
      <xdr:rowOff>75882</xdr:rowOff>
    </xdr:from>
    <xdr:to>
      <xdr:col>2</xdr:col>
      <xdr:colOff>162052</xdr:colOff>
      <xdr:row>36</xdr:row>
      <xdr:rowOff>50482</xdr:rowOff>
    </xdr:to>
    <xdr:sp macro="_xll.PtreeEvent_ObjectClick" textlink="">
      <xdr:nvSpPr>
        <xdr:cNvPr id="95" name="PTObj_DNode_1_2"/>
        <xdr:cNvSpPr/>
      </xdr:nvSpPr>
      <xdr:spPr bwMode="auto">
        <a:xfrm>
          <a:off x="4429252" y="59813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</xdr:col>
      <xdr:colOff>127</xdr:colOff>
      <xdr:row>59</xdr:row>
      <xdr:rowOff>75882</xdr:rowOff>
    </xdr:from>
    <xdr:to>
      <xdr:col>2</xdr:col>
      <xdr:colOff>162052</xdr:colOff>
      <xdr:row>60</xdr:row>
      <xdr:rowOff>50482</xdr:rowOff>
    </xdr:to>
    <xdr:sp macro="_xll.PtreeEvent_ObjectClick" textlink="">
      <xdr:nvSpPr>
        <xdr:cNvPr id="96" name="PTObj_DNode_1_3"/>
        <xdr:cNvSpPr/>
      </xdr:nvSpPr>
      <xdr:spPr bwMode="auto">
        <a:xfrm>
          <a:off x="4429252" y="9867582"/>
          <a:ext cx="161925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63</xdr:row>
      <xdr:rowOff>75882</xdr:rowOff>
    </xdr:from>
    <xdr:to>
      <xdr:col>3</xdr:col>
      <xdr:colOff>162052</xdr:colOff>
      <xdr:row>64</xdr:row>
      <xdr:rowOff>50482</xdr:rowOff>
    </xdr:to>
    <xdr:sp macro="_xll.PtreeEvent_ObjectClick" textlink="">
      <xdr:nvSpPr>
        <xdr:cNvPr id="97" name="PTObj_DNode_1_4"/>
        <xdr:cNvSpPr/>
      </xdr:nvSpPr>
      <xdr:spPr bwMode="auto">
        <a:xfrm>
          <a:off x="5543677" y="105152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65</xdr:row>
      <xdr:rowOff>75882</xdr:rowOff>
    </xdr:from>
    <xdr:to>
      <xdr:col>4</xdr:col>
      <xdr:colOff>162052</xdr:colOff>
      <xdr:row>66</xdr:row>
      <xdr:rowOff>50482</xdr:rowOff>
    </xdr:to>
    <xdr:sp macro="_xll.PtreeEvent_ObjectClick" textlink="">
      <xdr:nvSpPr>
        <xdr:cNvPr id="98" name="PTObj_DNode_1_5"/>
        <xdr:cNvSpPr/>
      </xdr:nvSpPr>
      <xdr:spPr bwMode="auto">
        <a:xfrm rot="-5400000">
          <a:off x="7420102" y="108391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61</xdr:row>
      <xdr:rowOff>75882</xdr:rowOff>
    </xdr:from>
    <xdr:to>
      <xdr:col>4</xdr:col>
      <xdr:colOff>162052</xdr:colOff>
      <xdr:row>62</xdr:row>
      <xdr:rowOff>50482</xdr:rowOff>
    </xdr:to>
    <xdr:sp macro="_xll.PtreeEvent_ObjectClick" textlink="">
      <xdr:nvSpPr>
        <xdr:cNvPr id="99" name="PTObj_DNode_1_6"/>
        <xdr:cNvSpPr/>
      </xdr:nvSpPr>
      <xdr:spPr bwMode="auto">
        <a:xfrm rot="-5400000">
          <a:off x="7420102" y="101914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55</xdr:row>
      <xdr:rowOff>75882</xdr:rowOff>
    </xdr:from>
    <xdr:to>
      <xdr:col>3</xdr:col>
      <xdr:colOff>162052</xdr:colOff>
      <xdr:row>56</xdr:row>
      <xdr:rowOff>50482</xdr:rowOff>
    </xdr:to>
    <xdr:sp macro="_xll.PtreeEvent_ObjectClick" textlink="">
      <xdr:nvSpPr>
        <xdr:cNvPr id="100" name="PTObj_DNode_1_7"/>
        <xdr:cNvSpPr/>
      </xdr:nvSpPr>
      <xdr:spPr bwMode="auto">
        <a:xfrm>
          <a:off x="5543677" y="92198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57</xdr:row>
      <xdr:rowOff>75882</xdr:rowOff>
    </xdr:from>
    <xdr:to>
      <xdr:col>4</xdr:col>
      <xdr:colOff>162052</xdr:colOff>
      <xdr:row>58</xdr:row>
      <xdr:rowOff>50482</xdr:rowOff>
    </xdr:to>
    <xdr:sp macro="_xll.PtreeEvent_ObjectClick" textlink="">
      <xdr:nvSpPr>
        <xdr:cNvPr id="101" name="PTObj_DNode_1_8"/>
        <xdr:cNvSpPr/>
      </xdr:nvSpPr>
      <xdr:spPr bwMode="auto">
        <a:xfrm rot="-5400000">
          <a:off x="7420102" y="95437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53</xdr:row>
      <xdr:rowOff>75882</xdr:rowOff>
    </xdr:from>
    <xdr:to>
      <xdr:col>4</xdr:col>
      <xdr:colOff>162052</xdr:colOff>
      <xdr:row>54</xdr:row>
      <xdr:rowOff>50482</xdr:rowOff>
    </xdr:to>
    <xdr:sp macro="_xll.PtreeEvent_ObjectClick" textlink="">
      <xdr:nvSpPr>
        <xdr:cNvPr id="102" name="PTObj_DNode_1_9"/>
        <xdr:cNvSpPr/>
      </xdr:nvSpPr>
      <xdr:spPr bwMode="auto">
        <a:xfrm rot="-5400000">
          <a:off x="7420102" y="88960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27</xdr:row>
      <xdr:rowOff>75882</xdr:rowOff>
    </xdr:from>
    <xdr:to>
      <xdr:col>3</xdr:col>
      <xdr:colOff>162052</xdr:colOff>
      <xdr:row>28</xdr:row>
      <xdr:rowOff>50482</xdr:rowOff>
    </xdr:to>
    <xdr:sp macro="_xll.PtreeEvent_ObjectClick" textlink="">
      <xdr:nvSpPr>
        <xdr:cNvPr id="103" name="PTObj_DNode_1_10"/>
        <xdr:cNvSpPr/>
      </xdr:nvSpPr>
      <xdr:spPr bwMode="auto">
        <a:xfrm>
          <a:off x="5543677" y="4685982"/>
          <a:ext cx="161925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43</xdr:row>
      <xdr:rowOff>75882</xdr:rowOff>
    </xdr:from>
    <xdr:to>
      <xdr:col>3</xdr:col>
      <xdr:colOff>162052</xdr:colOff>
      <xdr:row>44</xdr:row>
      <xdr:rowOff>50482</xdr:rowOff>
    </xdr:to>
    <xdr:sp macro="_xll.PtreeEvent_ObjectClick" textlink="">
      <xdr:nvSpPr>
        <xdr:cNvPr id="104" name="PTObj_DNode_1_11"/>
        <xdr:cNvSpPr/>
      </xdr:nvSpPr>
      <xdr:spPr bwMode="auto">
        <a:xfrm>
          <a:off x="5543677" y="7276782"/>
          <a:ext cx="161925" cy="161925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23</xdr:row>
      <xdr:rowOff>75882</xdr:rowOff>
    </xdr:from>
    <xdr:to>
      <xdr:col>4</xdr:col>
      <xdr:colOff>162052</xdr:colOff>
      <xdr:row>24</xdr:row>
      <xdr:rowOff>50482</xdr:rowOff>
    </xdr:to>
    <xdr:sp macro="_xll.PtreeEvent_ObjectClick" textlink="">
      <xdr:nvSpPr>
        <xdr:cNvPr id="105" name="PTObj_DNode_1_12"/>
        <xdr:cNvSpPr/>
      </xdr:nvSpPr>
      <xdr:spPr bwMode="auto">
        <a:xfrm>
          <a:off x="7420102" y="40382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31</xdr:row>
      <xdr:rowOff>75882</xdr:rowOff>
    </xdr:from>
    <xdr:to>
      <xdr:col>4</xdr:col>
      <xdr:colOff>162052</xdr:colOff>
      <xdr:row>32</xdr:row>
      <xdr:rowOff>50482</xdr:rowOff>
    </xdr:to>
    <xdr:sp macro="_xll.PtreeEvent_ObjectClick" textlink="">
      <xdr:nvSpPr>
        <xdr:cNvPr id="106" name="PTObj_DNode_1_13"/>
        <xdr:cNvSpPr/>
      </xdr:nvSpPr>
      <xdr:spPr bwMode="auto">
        <a:xfrm>
          <a:off x="7420102" y="53336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39</xdr:row>
      <xdr:rowOff>75882</xdr:rowOff>
    </xdr:from>
    <xdr:to>
      <xdr:col>4</xdr:col>
      <xdr:colOff>162052</xdr:colOff>
      <xdr:row>40</xdr:row>
      <xdr:rowOff>50482</xdr:rowOff>
    </xdr:to>
    <xdr:sp macro="_xll.PtreeEvent_ObjectClick" textlink="">
      <xdr:nvSpPr>
        <xdr:cNvPr id="107" name="PTObj_DNode_1_14"/>
        <xdr:cNvSpPr/>
      </xdr:nvSpPr>
      <xdr:spPr bwMode="auto">
        <a:xfrm>
          <a:off x="7420102" y="66290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4</xdr:col>
      <xdr:colOff>127</xdr:colOff>
      <xdr:row>47</xdr:row>
      <xdr:rowOff>75882</xdr:rowOff>
    </xdr:from>
    <xdr:to>
      <xdr:col>4</xdr:col>
      <xdr:colOff>162052</xdr:colOff>
      <xdr:row>48</xdr:row>
      <xdr:rowOff>50482</xdr:rowOff>
    </xdr:to>
    <xdr:sp macro="_xll.PtreeEvent_ObjectClick" textlink="">
      <xdr:nvSpPr>
        <xdr:cNvPr id="108" name="PTObj_DNode_1_15"/>
        <xdr:cNvSpPr/>
      </xdr:nvSpPr>
      <xdr:spPr bwMode="auto">
        <a:xfrm>
          <a:off x="7420102" y="7924482"/>
          <a:ext cx="161925" cy="161925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21</xdr:row>
      <xdr:rowOff>75882</xdr:rowOff>
    </xdr:from>
    <xdr:to>
      <xdr:col>5</xdr:col>
      <xdr:colOff>162052</xdr:colOff>
      <xdr:row>22</xdr:row>
      <xdr:rowOff>50482</xdr:rowOff>
    </xdr:to>
    <xdr:sp macro="_xll.PtreeEvent_ObjectClick" textlink="">
      <xdr:nvSpPr>
        <xdr:cNvPr id="109" name="PTObj_DNode_1_16"/>
        <xdr:cNvSpPr/>
      </xdr:nvSpPr>
      <xdr:spPr bwMode="auto">
        <a:xfrm rot="-5400000">
          <a:off x="8772652" y="37144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25</xdr:row>
      <xdr:rowOff>75882</xdr:rowOff>
    </xdr:from>
    <xdr:to>
      <xdr:col>5</xdr:col>
      <xdr:colOff>162052</xdr:colOff>
      <xdr:row>26</xdr:row>
      <xdr:rowOff>50482</xdr:rowOff>
    </xdr:to>
    <xdr:sp macro="_xll.PtreeEvent_ObjectClick" textlink="">
      <xdr:nvSpPr>
        <xdr:cNvPr id="110" name="PTObj_DNode_1_17"/>
        <xdr:cNvSpPr/>
      </xdr:nvSpPr>
      <xdr:spPr bwMode="auto">
        <a:xfrm rot="-5400000">
          <a:off x="8772652" y="43621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29</xdr:row>
      <xdr:rowOff>75882</xdr:rowOff>
    </xdr:from>
    <xdr:to>
      <xdr:col>5</xdr:col>
      <xdr:colOff>162052</xdr:colOff>
      <xdr:row>30</xdr:row>
      <xdr:rowOff>50482</xdr:rowOff>
    </xdr:to>
    <xdr:sp macro="_xll.PtreeEvent_ObjectClick" textlink="">
      <xdr:nvSpPr>
        <xdr:cNvPr id="111" name="PTObj_DNode_1_18"/>
        <xdr:cNvSpPr/>
      </xdr:nvSpPr>
      <xdr:spPr bwMode="auto">
        <a:xfrm rot="-5400000">
          <a:off x="8772652" y="50098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33</xdr:row>
      <xdr:rowOff>75882</xdr:rowOff>
    </xdr:from>
    <xdr:to>
      <xdr:col>5</xdr:col>
      <xdr:colOff>162052</xdr:colOff>
      <xdr:row>34</xdr:row>
      <xdr:rowOff>50482</xdr:rowOff>
    </xdr:to>
    <xdr:sp macro="_xll.PtreeEvent_ObjectClick" textlink="">
      <xdr:nvSpPr>
        <xdr:cNvPr id="112" name="PTObj_DNode_1_19"/>
        <xdr:cNvSpPr/>
      </xdr:nvSpPr>
      <xdr:spPr bwMode="auto">
        <a:xfrm rot="-5400000">
          <a:off x="8772652" y="56575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37</xdr:row>
      <xdr:rowOff>75882</xdr:rowOff>
    </xdr:from>
    <xdr:to>
      <xdr:col>5</xdr:col>
      <xdr:colOff>162052</xdr:colOff>
      <xdr:row>38</xdr:row>
      <xdr:rowOff>50482</xdr:rowOff>
    </xdr:to>
    <xdr:sp macro="_xll.PtreeEvent_ObjectClick" textlink="">
      <xdr:nvSpPr>
        <xdr:cNvPr id="113" name="PTObj_DNode_1_20"/>
        <xdr:cNvSpPr/>
      </xdr:nvSpPr>
      <xdr:spPr bwMode="auto">
        <a:xfrm rot="-5400000">
          <a:off x="8772652" y="63052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41</xdr:row>
      <xdr:rowOff>75882</xdr:rowOff>
    </xdr:from>
    <xdr:to>
      <xdr:col>5</xdr:col>
      <xdr:colOff>162052</xdr:colOff>
      <xdr:row>42</xdr:row>
      <xdr:rowOff>50482</xdr:rowOff>
    </xdr:to>
    <xdr:sp macro="_xll.PtreeEvent_ObjectClick" textlink="">
      <xdr:nvSpPr>
        <xdr:cNvPr id="114" name="PTObj_DNode_1_21"/>
        <xdr:cNvSpPr/>
      </xdr:nvSpPr>
      <xdr:spPr bwMode="auto">
        <a:xfrm rot="-5400000">
          <a:off x="8772652" y="69529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45</xdr:row>
      <xdr:rowOff>75882</xdr:rowOff>
    </xdr:from>
    <xdr:to>
      <xdr:col>5</xdr:col>
      <xdr:colOff>162052</xdr:colOff>
      <xdr:row>46</xdr:row>
      <xdr:rowOff>50482</xdr:rowOff>
    </xdr:to>
    <xdr:sp macro="_xll.PtreeEvent_ObjectClick" textlink="">
      <xdr:nvSpPr>
        <xdr:cNvPr id="115" name="PTObj_DNode_1_22"/>
        <xdr:cNvSpPr/>
      </xdr:nvSpPr>
      <xdr:spPr bwMode="auto">
        <a:xfrm rot="-5400000">
          <a:off x="8772652" y="76006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5</xdr:col>
      <xdr:colOff>127</xdr:colOff>
      <xdr:row>49</xdr:row>
      <xdr:rowOff>75882</xdr:rowOff>
    </xdr:from>
    <xdr:to>
      <xdr:col>5</xdr:col>
      <xdr:colOff>162052</xdr:colOff>
      <xdr:row>50</xdr:row>
      <xdr:rowOff>50482</xdr:rowOff>
    </xdr:to>
    <xdr:sp macro="_xll.PtreeEvent_ObjectClick" textlink="">
      <xdr:nvSpPr>
        <xdr:cNvPr id="116" name="PTObj_DNode_1_23"/>
        <xdr:cNvSpPr/>
      </xdr:nvSpPr>
      <xdr:spPr bwMode="auto">
        <a:xfrm rot="-5400000">
          <a:off x="8772652" y="8248332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215900</xdr:colOff>
      <xdr:row>51</xdr:row>
      <xdr:rowOff>66531</xdr:rowOff>
    </xdr:from>
    <xdr:ext cx="1116459" cy="180627"/>
    <xdr:sp macro="_xll.PtreeEvent_ObjectClick" textlink="">
      <xdr:nvSpPr>
        <xdr:cNvPr id="118" name="PTObj_DBranchName_1_1"/>
        <xdr:cNvSpPr txBox="1"/>
      </xdr:nvSpPr>
      <xdr:spPr>
        <a:xfrm>
          <a:off x="215900" y="8562831"/>
          <a:ext cx="1116459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Landowner's Decision P...</a:t>
          </a:r>
        </a:p>
      </xdr:txBody>
    </xdr:sp>
    <xdr:clientData/>
  </xdr:oneCellAnchor>
  <xdr:oneCellAnchor>
    <xdr:from>
      <xdr:col>1</xdr:col>
      <xdr:colOff>266509</xdr:colOff>
      <xdr:row>35</xdr:row>
      <xdr:rowOff>66531</xdr:rowOff>
    </xdr:from>
    <xdr:ext cx="196592" cy="180627"/>
    <xdr:sp macro="_xll.PtreeEvent_ObjectClick" textlink="">
      <xdr:nvSpPr>
        <xdr:cNvPr id="121" name="PTObj_DBranchName_1_2"/>
        <xdr:cNvSpPr txBox="1"/>
      </xdr:nvSpPr>
      <xdr:spPr>
        <a:xfrm>
          <a:off x="3581209" y="597203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1</xdr:col>
      <xdr:colOff>266509</xdr:colOff>
      <xdr:row>59</xdr:row>
      <xdr:rowOff>66531</xdr:rowOff>
    </xdr:from>
    <xdr:ext cx="175753" cy="180627"/>
    <xdr:sp macro="_xll.PtreeEvent_ObjectClick" textlink="">
      <xdr:nvSpPr>
        <xdr:cNvPr id="124" name="PTObj_DBranchName_1_3"/>
        <xdr:cNvSpPr txBox="1"/>
      </xdr:nvSpPr>
      <xdr:spPr>
        <a:xfrm>
          <a:off x="3581209" y="985823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266509</xdr:colOff>
      <xdr:row>63</xdr:row>
      <xdr:rowOff>66531</xdr:rowOff>
    </xdr:from>
    <xdr:ext cx="196592" cy="180627"/>
    <xdr:sp macro="_xll.PtreeEvent_ObjectClick" textlink="">
      <xdr:nvSpPr>
        <xdr:cNvPr id="127" name="PTObj_DBranchName_1_4"/>
        <xdr:cNvSpPr txBox="1"/>
      </xdr:nvSpPr>
      <xdr:spPr>
        <a:xfrm>
          <a:off x="4695634" y="1050593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3</xdr:col>
      <xdr:colOff>266509</xdr:colOff>
      <xdr:row>65</xdr:row>
      <xdr:rowOff>66531</xdr:rowOff>
    </xdr:from>
    <xdr:ext cx="196592" cy="180627"/>
    <xdr:sp macro="_xll.PtreeEvent_ObjectClick" textlink="">
      <xdr:nvSpPr>
        <xdr:cNvPr id="130" name="PTObj_DBranchName_1_5"/>
        <xdr:cNvSpPr txBox="1"/>
      </xdr:nvSpPr>
      <xdr:spPr>
        <a:xfrm>
          <a:off x="5810059" y="108297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3</xdr:col>
      <xdr:colOff>266509</xdr:colOff>
      <xdr:row>61</xdr:row>
      <xdr:rowOff>66531</xdr:rowOff>
    </xdr:from>
    <xdr:ext cx="175753" cy="180627"/>
    <xdr:sp macro="_xll.PtreeEvent_ObjectClick" textlink="">
      <xdr:nvSpPr>
        <xdr:cNvPr id="133" name="PTObj_DBranchName_1_6"/>
        <xdr:cNvSpPr txBox="1"/>
      </xdr:nvSpPr>
      <xdr:spPr>
        <a:xfrm>
          <a:off x="5810059" y="101820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266509</xdr:colOff>
      <xdr:row>55</xdr:row>
      <xdr:rowOff>66531</xdr:rowOff>
    </xdr:from>
    <xdr:ext cx="175753" cy="180627"/>
    <xdr:sp macro="_xll.PtreeEvent_ObjectClick" textlink="">
      <xdr:nvSpPr>
        <xdr:cNvPr id="136" name="PTObj_DBranchName_1_7"/>
        <xdr:cNvSpPr txBox="1"/>
      </xdr:nvSpPr>
      <xdr:spPr>
        <a:xfrm>
          <a:off x="4695634" y="921053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3</xdr:col>
      <xdr:colOff>266509</xdr:colOff>
      <xdr:row>57</xdr:row>
      <xdr:rowOff>66531</xdr:rowOff>
    </xdr:from>
    <xdr:ext cx="196592" cy="180627"/>
    <xdr:sp macro="_xll.PtreeEvent_ObjectClick" textlink="">
      <xdr:nvSpPr>
        <xdr:cNvPr id="139" name="PTObj_DBranchName_1_8"/>
        <xdr:cNvSpPr txBox="1"/>
      </xdr:nvSpPr>
      <xdr:spPr>
        <a:xfrm>
          <a:off x="5810059" y="95343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3</xdr:col>
      <xdr:colOff>266509</xdr:colOff>
      <xdr:row>53</xdr:row>
      <xdr:rowOff>66531</xdr:rowOff>
    </xdr:from>
    <xdr:ext cx="175753" cy="180627"/>
    <xdr:sp macro="_xll.PtreeEvent_ObjectClick" textlink="">
      <xdr:nvSpPr>
        <xdr:cNvPr id="142" name="PTObj_DBranchName_1_9"/>
        <xdr:cNvSpPr txBox="1"/>
      </xdr:nvSpPr>
      <xdr:spPr>
        <a:xfrm>
          <a:off x="5810059" y="88866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2</xdr:col>
      <xdr:colOff>266509</xdr:colOff>
      <xdr:row>27</xdr:row>
      <xdr:rowOff>66531</xdr:rowOff>
    </xdr:from>
    <xdr:ext cx="196592" cy="180627"/>
    <xdr:sp macro="_xll.PtreeEvent_ObjectClick" textlink="">
      <xdr:nvSpPr>
        <xdr:cNvPr id="145" name="PTObj_DBranchName_1_10"/>
        <xdr:cNvSpPr txBox="1"/>
      </xdr:nvSpPr>
      <xdr:spPr>
        <a:xfrm>
          <a:off x="4695634" y="467663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2</xdr:col>
      <xdr:colOff>266509</xdr:colOff>
      <xdr:row>43</xdr:row>
      <xdr:rowOff>66531</xdr:rowOff>
    </xdr:from>
    <xdr:ext cx="175753" cy="180627"/>
    <xdr:sp macro="_xll.PtreeEvent_ObjectClick" textlink="">
      <xdr:nvSpPr>
        <xdr:cNvPr id="148" name="PTObj_DBranchName_1_11"/>
        <xdr:cNvSpPr txBox="1"/>
      </xdr:nvSpPr>
      <xdr:spPr>
        <a:xfrm>
          <a:off x="4695634" y="726743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3</xdr:col>
      <xdr:colOff>266509</xdr:colOff>
      <xdr:row>23</xdr:row>
      <xdr:rowOff>66531</xdr:rowOff>
    </xdr:from>
    <xdr:ext cx="175753" cy="180627"/>
    <xdr:sp macro="_xll.PtreeEvent_ObjectClick" textlink="">
      <xdr:nvSpPr>
        <xdr:cNvPr id="151" name="PTObj_DBranchName_1_12"/>
        <xdr:cNvSpPr txBox="1"/>
      </xdr:nvSpPr>
      <xdr:spPr>
        <a:xfrm>
          <a:off x="5810059" y="402893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3</xdr:col>
      <xdr:colOff>266509</xdr:colOff>
      <xdr:row>31</xdr:row>
      <xdr:rowOff>66531</xdr:rowOff>
    </xdr:from>
    <xdr:ext cx="196592" cy="180627"/>
    <xdr:sp macro="_xll.PtreeEvent_ObjectClick" textlink="">
      <xdr:nvSpPr>
        <xdr:cNvPr id="154" name="PTObj_DBranchName_1_13"/>
        <xdr:cNvSpPr txBox="1"/>
      </xdr:nvSpPr>
      <xdr:spPr>
        <a:xfrm>
          <a:off x="5810059" y="532433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3</xdr:col>
      <xdr:colOff>266509</xdr:colOff>
      <xdr:row>39</xdr:row>
      <xdr:rowOff>66531</xdr:rowOff>
    </xdr:from>
    <xdr:ext cx="175753" cy="180627"/>
    <xdr:sp macro="_xll.PtreeEvent_ObjectClick" textlink="">
      <xdr:nvSpPr>
        <xdr:cNvPr id="157" name="PTObj_DBranchName_1_14"/>
        <xdr:cNvSpPr txBox="1"/>
      </xdr:nvSpPr>
      <xdr:spPr>
        <a:xfrm>
          <a:off x="5810059" y="661973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3</xdr:col>
      <xdr:colOff>266509</xdr:colOff>
      <xdr:row>47</xdr:row>
      <xdr:rowOff>66531</xdr:rowOff>
    </xdr:from>
    <xdr:ext cx="196592" cy="180627"/>
    <xdr:sp macro="_xll.PtreeEvent_ObjectClick" textlink="">
      <xdr:nvSpPr>
        <xdr:cNvPr id="160" name="PTObj_DBranchName_1_15"/>
        <xdr:cNvSpPr txBox="1"/>
      </xdr:nvSpPr>
      <xdr:spPr>
        <a:xfrm>
          <a:off x="5810059" y="791513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4</xdr:col>
      <xdr:colOff>266509</xdr:colOff>
      <xdr:row>21</xdr:row>
      <xdr:rowOff>66531</xdr:rowOff>
    </xdr:from>
    <xdr:ext cx="196592" cy="180627"/>
    <xdr:sp macro="_xll.PtreeEvent_ObjectClick" textlink="">
      <xdr:nvSpPr>
        <xdr:cNvPr id="163" name="PTObj_DBranchName_1_16"/>
        <xdr:cNvSpPr txBox="1"/>
      </xdr:nvSpPr>
      <xdr:spPr>
        <a:xfrm>
          <a:off x="7686484" y="37050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4</xdr:col>
      <xdr:colOff>266509</xdr:colOff>
      <xdr:row>25</xdr:row>
      <xdr:rowOff>66531</xdr:rowOff>
    </xdr:from>
    <xdr:ext cx="175753" cy="180627"/>
    <xdr:sp macro="_xll.PtreeEvent_ObjectClick" textlink="">
      <xdr:nvSpPr>
        <xdr:cNvPr id="166" name="PTObj_DBranchName_1_17"/>
        <xdr:cNvSpPr txBox="1"/>
      </xdr:nvSpPr>
      <xdr:spPr>
        <a:xfrm>
          <a:off x="7686484" y="43527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4</xdr:col>
      <xdr:colOff>266509</xdr:colOff>
      <xdr:row>29</xdr:row>
      <xdr:rowOff>66531</xdr:rowOff>
    </xdr:from>
    <xdr:ext cx="196592" cy="180627"/>
    <xdr:sp macro="_xll.PtreeEvent_ObjectClick" textlink="">
      <xdr:nvSpPr>
        <xdr:cNvPr id="169" name="PTObj_DBranchName_1_18"/>
        <xdr:cNvSpPr txBox="1"/>
      </xdr:nvSpPr>
      <xdr:spPr>
        <a:xfrm>
          <a:off x="7686484" y="50004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4</xdr:col>
      <xdr:colOff>266509</xdr:colOff>
      <xdr:row>33</xdr:row>
      <xdr:rowOff>66531</xdr:rowOff>
    </xdr:from>
    <xdr:ext cx="175753" cy="180627"/>
    <xdr:sp macro="_xll.PtreeEvent_ObjectClick" textlink="">
      <xdr:nvSpPr>
        <xdr:cNvPr id="172" name="PTObj_DBranchName_1_19"/>
        <xdr:cNvSpPr txBox="1"/>
      </xdr:nvSpPr>
      <xdr:spPr>
        <a:xfrm>
          <a:off x="7686484" y="56481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4</xdr:col>
      <xdr:colOff>266509</xdr:colOff>
      <xdr:row>37</xdr:row>
      <xdr:rowOff>66531</xdr:rowOff>
    </xdr:from>
    <xdr:ext cx="196592" cy="180627"/>
    <xdr:sp macro="_xll.PtreeEvent_ObjectClick" textlink="">
      <xdr:nvSpPr>
        <xdr:cNvPr id="175" name="PTObj_DBranchName_1_20"/>
        <xdr:cNvSpPr txBox="1"/>
      </xdr:nvSpPr>
      <xdr:spPr>
        <a:xfrm>
          <a:off x="7686484" y="62958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4</xdr:col>
      <xdr:colOff>266509</xdr:colOff>
      <xdr:row>41</xdr:row>
      <xdr:rowOff>66531</xdr:rowOff>
    </xdr:from>
    <xdr:ext cx="175753" cy="180627"/>
    <xdr:sp macro="_xll.PtreeEvent_ObjectClick" textlink="">
      <xdr:nvSpPr>
        <xdr:cNvPr id="178" name="PTObj_DBranchName_1_21"/>
        <xdr:cNvSpPr txBox="1"/>
      </xdr:nvSpPr>
      <xdr:spPr>
        <a:xfrm>
          <a:off x="7686484" y="69435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oneCellAnchor>
    <xdr:from>
      <xdr:col>4</xdr:col>
      <xdr:colOff>266509</xdr:colOff>
      <xdr:row>45</xdr:row>
      <xdr:rowOff>66531</xdr:rowOff>
    </xdr:from>
    <xdr:ext cx="196592" cy="180627"/>
    <xdr:sp macro="_xll.PtreeEvent_ObjectClick" textlink="">
      <xdr:nvSpPr>
        <xdr:cNvPr id="181" name="PTObj_DBranchName_1_22"/>
        <xdr:cNvSpPr txBox="1"/>
      </xdr:nvSpPr>
      <xdr:spPr>
        <a:xfrm>
          <a:off x="7686484" y="7591281"/>
          <a:ext cx="19659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oneCellAnchor>
    <xdr:from>
      <xdr:col>4</xdr:col>
      <xdr:colOff>266509</xdr:colOff>
      <xdr:row>49</xdr:row>
      <xdr:rowOff>66531</xdr:rowOff>
    </xdr:from>
    <xdr:ext cx="175753" cy="180627"/>
    <xdr:sp macro="_xll.PtreeEvent_ObjectClick" textlink="">
      <xdr:nvSpPr>
        <xdr:cNvPr id="184" name="PTObj_DBranchName_1_23"/>
        <xdr:cNvSpPr txBox="1"/>
      </xdr:nvSpPr>
      <xdr:spPr>
        <a:xfrm>
          <a:off x="7686484" y="8238981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>
    <xdr:from>
      <xdr:col>0</xdr:col>
      <xdr:colOff>295276</xdr:colOff>
      <xdr:row>21</xdr:row>
      <xdr:rowOff>136525</xdr:rowOff>
    </xdr:from>
    <xdr:to>
      <xdr:col>1</xdr:col>
      <xdr:colOff>190501</xdr:colOff>
      <xdr:row>31</xdr:row>
      <xdr:rowOff>152400</xdr:rowOff>
    </xdr:to>
    <xdr:sp macro="" textlink="">
      <xdr:nvSpPr>
        <xdr:cNvPr id="185" name="TextBox 184"/>
        <xdr:cNvSpPr txBox="1"/>
      </xdr:nvSpPr>
      <xdr:spPr>
        <a:xfrm>
          <a:off x="295276" y="4137025"/>
          <a:ext cx="2990850" cy="1920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answers to parts a and b are in the yellow cells, using Bayes'</a:t>
          </a:r>
          <a:r>
            <a:rPr lang="en-US" sz="1100" baseline="0"/>
            <a:t> rule</a:t>
          </a:r>
          <a:r>
            <a:rPr lang="en-US" sz="1100"/>
            <a:t>. For part c, the tree shows that</a:t>
          </a:r>
          <a:r>
            <a:rPr lang="en-US" sz="1100" baseline="0"/>
            <a:t> if the soundings test were purchased, the ultimate decision would be the </a:t>
          </a:r>
          <a:r>
            <a:rPr lang="en-US" sz="1100" i="1" baseline="0"/>
            <a:t>same</a:t>
          </a:r>
          <a:r>
            <a:rPr lang="en-US" sz="1100" i="0" baseline="0"/>
            <a:t>, regardless of the soundings info. So the soundings test is not only not worth $90K; it isn't worth anything. The best decision is to explore and develop the field right away, with an EMV of $3.3 million.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33"/>
  <sheetViews>
    <sheetView workbookViewId="0"/>
  </sheetViews>
  <sheetFormatPr defaultRowHeight="15" x14ac:dyDescent="0.25"/>
  <cols>
    <col min="1" max="256" width="15.7109375" style="1" customWidth="1"/>
    <col min="257" max="16384" width="9.140625" style="1"/>
  </cols>
  <sheetData>
    <row r="1" spans="1:16" x14ac:dyDescent="0.25">
      <c r="A1" s="1" t="s">
        <v>0</v>
      </c>
      <c r="B1" s="1" t="s">
        <v>26</v>
      </c>
      <c r="E1" s="1" t="s">
        <v>47</v>
      </c>
      <c r="F1" s="1">
        <v>3</v>
      </c>
      <c r="H1" s="1" t="s">
        <v>53</v>
      </c>
      <c r="K1" s="1" t="s">
        <v>58</v>
      </c>
      <c r="L1" s="1">
        <v>0</v>
      </c>
    </row>
    <row r="2" spans="1:16" x14ac:dyDescent="0.25">
      <c r="A2" s="1" t="s">
        <v>1</v>
      </c>
      <c r="B2" s="1" t="e">
        <f>'Decision Tree, Bayes'!#REF!</f>
        <v>#REF!</v>
      </c>
      <c r="E2" s="1" t="s">
        <v>48</v>
      </c>
      <c r="F2" s="1">
        <f>_xll.PTreeEvaluate5(B3,$L$11:$L$33,$J$11:$J$33,$K$11:$K$33,$N$11:$N$33,$G$11:$G$33,,L1)</f>
        <v>7795585</v>
      </c>
    </row>
    <row r="3" spans="1:16" x14ac:dyDescent="0.25">
      <c r="A3" s="1" t="s">
        <v>2</v>
      </c>
      <c r="B3" s="1" t="s">
        <v>62</v>
      </c>
      <c r="E3" s="1" t="s">
        <v>49</v>
      </c>
      <c r="F3" s="2" t="s">
        <v>63</v>
      </c>
      <c r="H3" s="1" t="s">
        <v>54</v>
      </c>
      <c r="I3" s="30" t="s">
        <v>82</v>
      </c>
    </row>
    <row r="4" spans="1:16" x14ac:dyDescent="0.25">
      <c r="A4" s="1" t="s">
        <v>3</v>
      </c>
      <c r="B4" s="1" t="s">
        <v>4</v>
      </c>
      <c r="E4" s="1" t="s">
        <v>50</v>
      </c>
      <c r="F4" s="2" t="s">
        <v>64</v>
      </c>
      <c r="H4" s="1" t="s">
        <v>55</v>
      </c>
    </row>
    <row r="5" spans="1:16" x14ac:dyDescent="0.25">
      <c r="A5" s="1" t="s">
        <v>5</v>
      </c>
      <c r="B5" s="1">
        <v>0</v>
      </c>
      <c r="E5" s="1" t="s">
        <v>51</v>
      </c>
      <c r="F5" s="2" t="s">
        <v>64</v>
      </c>
      <c r="H5" s="1" t="s">
        <v>56</v>
      </c>
      <c r="I5" s="33" t="s">
        <v>82</v>
      </c>
    </row>
    <row r="6" spans="1:16" x14ac:dyDescent="0.25">
      <c r="A6" s="1" t="s">
        <v>6</v>
      </c>
      <c r="E6" s="1" t="s">
        <v>52</v>
      </c>
      <c r="F6" s="2" t="s">
        <v>66</v>
      </c>
      <c r="H6" s="1" t="s">
        <v>57</v>
      </c>
    </row>
    <row r="7" spans="1:16" x14ac:dyDescent="0.25">
      <c r="A7" s="1" t="s">
        <v>46</v>
      </c>
    </row>
    <row r="8" spans="1:16" x14ac:dyDescent="0.25">
      <c r="A8" s="1" t="s">
        <v>7</v>
      </c>
      <c r="B8" s="1">
        <v>23</v>
      </c>
    </row>
    <row r="10" spans="1:16" x14ac:dyDescent="0.25">
      <c r="A10" s="1" t="s">
        <v>59</v>
      </c>
      <c r="B10" s="1" t="s">
        <v>60</v>
      </c>
      <c r="C10" s="1" t="s">
        <v>8</v>
      </c>
      <c r="D10" s="1" t="s">
        <v>9</v>
      </c>
      <c r="E10" s="1" t="s">
        <v>10</v>
      </c>
      <c r="F10" s="1" t="s">
        <v>11</v>
      </c>
      <c r="G10" s="1" t="s">
        <v>12</v>
      </c>
      <c r="H10" s="1" t="s">
        <v>13</v>
      </c>
      <c r="I10" s="1" t="s">
        <v>14</v>
      </c>
      <c r="J10" s="1" t="s">
        <v>15</v>
      </c>
      <c r="K10" s="1" t="s">
        <v>16</v>
      </c>
      <c r="L10" s="1" t="s">
        <v>2</v>
      </c>
      <c r="M10" s="1" t="s">
        <v>17</v>
      </c>
      <c r="N10" s="1" t="s">
        <v>18</v>
      </c>
      <c r="O10" s="1" t="s">
        <v>19</v>
      </c>
      <c r="P10" s="1" t="s">
        <v>61</v>
      </c>
    </row>
    <row r="11" spans="1:16" x14ac:dyDescent="0.25">
      <c r="A11" s="1">
        <f>'Decision Tree, Bayes'!$B$53</f>
        <v>3300000</v>
      </c>
      <c r="B11" s="1" t="str">
        <f>B1</f>
        <v>Landowner's Decision Problem Revisited</v>
      </c>
      <c r="C11" s="1">
        <v>0</v>
      </c>
      <c r="J11" s="1">
        <f>'Decision Tree, Bayes'!$A$53</f>
        <v>0</v>
      </c>
      <c r="K11" s="1">
        <f>'Decision Tree, Bayes'!$A$52</f>
        <v>0</v>
      </c>
      <c r="L11" s="1" t="s">
        <v>20</v>
      </c>
      <c r="M11" s="1">
        <v>0</v>
      </c>
      <c r="O11" s="1" t="str">
        <f>'Decision Tree, Bayes'!$B$52</f>
        <v xml:space="preserve">                     Perform soundings test?</v>
      </c>
    </row>
    <row r="12" spans="1:16" x14ac:dyDescent="0.25">
      <c r="A12" s="1">
        <f>'Decision Tree, Bayes'!$C$37</f>
        <v>3210000</v>
      </c>
      <c r="B12" s="1" t="s">
        <v>23</v>
      </c>
      <c r="C12" s="1">
        <v>0</v>
      </c>
      <c r="I12" s="1" t="s">
        <v>22</v>
      </c>
      <c r="J12" s="1">
        <f>'Decision Tree, Bayes'!$B$37</f>
        <v>-90000</v>
      </c>
      <c r="L12" s="1" t="s">
        <v>32</v>
      </c>
      <c r="M12" s="1">
        <v>0</v>
      </c>
      <c r="O12" s="1" t="str">
        <f>'Decision Tree, Bayes'!$C$36</f>
        <v xml:space="preserve">                  Indicates Gas Present?</v>
      </c>
    </row>
    <row r="13" spans="1:16" x14ac:dyDescent="0.25">
      <c r="A13" s="1">
        <f>'Decision Tree, Bayes'!$C$61</f>
        <v>3300000</v>
      </c>
      <c r="B13" s="1" t="s">
        <v>21</v>
      </c>
      <c r="C13" s="1">
        <v>0</v>
      </c>
      <c r="J13" s="1">
        <f>'Decision Tree, Bayes'!$B$61</f>
        <v>0</v>
      </c>
      <c r="L13" s="1" t="s">
        <v>31</v>
      </c>
      <c r="M13" s="1">
        <v>0</v>
      </c>
      <c r="O13" s="1" t="str">
        <f>'Decision Tree, Bayes'!$C$60</f>
        <v>Develop field herself?</v>
      </c>
    </row>
    <row r="14" spans="1:16" x14ac:dyDescent="0.25">
      <c r="A14" s="1">
        <f>'Decision Tree, Bayes'!$D$65</f>
        <v>3300000</v>
      </c>
      <c r="B14" s="1" t="s">
        <v>23</v>
      </c>
      <c r="C14" s="1">
        <v>0</v>
      </c>
      <c r="I14" s="1" t="s">
        <v>22</v>
      </c>
      <c r="J14" s="1">
        <f>'Decision Tree, Bayes'!$C$65</f>
        <v>-300000</v>
      </c>
      <c r="L14" s="1" t="s">
        <v>27</v>
      </c>
      <c r="M14" s="1">
        <v>0</v>
      </c>
      <c r="O14" s="1" t="str">
        <f>'Decision Tree, Bayes'!$D$64</f>
        <v>Gas on site?</v>
      </c>
    </row>
    <row r="15" spans="1:16" x14ac:dyDescent="0.25">
      <c r="A15" s="1">
        <f>'Decision Tree, Bayes'!$E$67</f>
        <v>5700000</v>
      </c>
      <c r="B15" s="1" t="s">
        <v>23</v>
      </c>
      <c r="C15" s="1">
        <v>0</v>
      </c>
      <c r="H15" s="1" t="s">
        <v>22</v>
      </c>
      <c r="I15" s="1" t="s">
        <v>22</v>
      </c>
      <c r="J15" s="1">
        <f>'Decision Tree, Bayes'!$D$67</f>
        <v>6000000</v>
      </c>
      <c r="K15" s="1">
        <f>'Decision Tree, Bayes'!$D$66</f>
        <v>0.6</v>
      </c>
      <c r="L15" s="1" t="s">
        <v>28</v>
      </c>
      <c r="M15" s="1">
        <v>0</v>
      </c>
    </row>
    <row r="16" spans="1:16" x14ac:dyDescent="0.25">
      <c r="A16" s="1">
        <f>'Decision Tree, Bayes'!$E$63</f>
        <v>-300000</v>
      </c>
      <c r="B16" s="1" t="s">
        <v>21</v>
      </c>
      <c r="C16" s="1">
        <v>0</v>
      </c>
      <c r="H16" s="1" t="s">
        <v>22</v>
      </c>
      <c r="I16" s="1" t="s">
        <v>22</v>
      </c>
      <c r="J16" s="1">
        <f>'Decision Tree, Bayes'!$D$63</f>
        <v>0</v>
      </c>
      <c r="K16" s="1">
        <f>'Decision Tree, Bayes'!$D$62</f>
        <v>0.4</v>
      </c>
      <c r="L16" s="1" t="s">
        <v>28</v>
      </c>
      <c r="M16" s="1">
        <v>0</v>
      </c>
    </row>
    <row r="17" spans="1:15" x14ac:dyDescent="0.25">
      <c r="A17" s="1">
        <f>'Decision Tree, Bayes'!$D$57</f>
        <v>1260000</v>
      </c>
      <c r="B17" s="1" t="s">
        <v>21</v>
      </c>
      <c r="C17" s="1">
        <v>0</v>
      </c>
      <c r="I17" s="1" t="s">
        <v>22</v>
      </c>
      <c r="J17" s="1">
        <f>'Decision Tree, Bayes'!$C$57</f>
        <v>180000</v>
      </c>
      <c r="L17" s="1" t="s">
        <v>29</v>
      </c>
      <c r="M17" s="1">
        <v>0</v>
      </c>
      <c r="O17" s="1" t="str">
        <f>'Decision Tree, Bayes'!$D$56</f>
        <v>Gas on site?</v>
      </c>
    </row>
    <row r="18" spans="1:15" x14ac:dyDescent="0.25">
      <c r="A18" s="1">
        <f>'Decision Tree, Bayes'!$E$59</f>
        <v>1980000</v>
      </c>
      <c r="B18" s="1" t="s">
        <v>23</v>
      </c>
      <c r="C18" s="1">
        <v>0</v>
      </c>
      <c r="H18" s="1" t="s">
        <v>22</v>
      </c>
      <c r="I18" s="1" t="s">
        <v>22</v>
      </c>
      <c r="J18" s="1">
        <f>'Decision Tree, Bayes'!$D$59</f>
        <v>1800000</v>
      </c>
      <c r="K18" s="1">
        <f>'Decision Tree, Bayes'!$D$58</f>
        <v>0.6</v>
      </c>
      <c r="L18" s="1" t="s">
        <v>30</v>
      </c>
      <c r="M18" s="1">
        <v>0</v>
      </c>
    </row>
    <row r="19" spans="1:15" x14ac:dyDescent="0.25">
      <c r="A19" s="1">
        <f>'Decision Tree, Bayes'!$E$55</f>
        <v>180000</v>
      </c>
      <c r="B19" s="1" t="s">
        <v>21</v>
      </c>
      <c r="C19" s="1">
        <v>0</v>
      </c>
      <c r="H19" s="1" t="s">
        <v>22</v>
      </c>
      <c r="I19" s="1" t="s">
        <v>22</v>
      </c>
      <c r="J19" s="1">
        <f>'Decision Tree, Bayes'!$D$55</f>
        <v>0</v>
      </c>
      <c r="K19" s="1">
        <f>'Decision Tree, Bayes'!$D$54</f>
        <v>0.4</v>
      </c>
      <c r="L19" s="1" t="s">
        <v>30</v>
      </c>
      <c r="M19" s="1">
        <v>0</v>
      </c>
    </row>
    <row r="20" spans="1:15" x14ac:dyDescent="0.25">
      <c r="A20" s="1">
        <f>'Decision Tree, Bayes'!$D$29</f>
        <v>5088260.8695652178</v>
      </c>
      <c r="B20" s="1" t="s">
        <v>23</v>
      </c>
      <c r="C20" s="1">
        <v>0</v>
      </c>
      <c r="J20" s="1">
        <f>'Decision Tree, Bayes'!$C$29</f>
        <v>0</v>
      </c>
      <c r="K20" s="1">
        <f>'Decision Tree, Bayes'!$C$28</f>
        <v>0.45999999999999996</v>
      </c>
      <c r="L20" s="1" t="s">
        <v>35</v>
      </c>
      <c r="M20" s="1">
        <v>0</v>
      </c>
      <c r="O20" s="1" t="str">
        <f>'Decision Tree, Bayes'!$D$28</f>
        <v>Develop field herself?</v>
      </c>
    </row>
    <row r="21" spans="1:15" x14ac:dyDescent="0.25">
      <c r="A21" s="1">
        <f>'Decision Tree, Bayes'!$D$45</f>
        <v>1609999.9999999995</v>
      </c>
      <c r="B21" s="1" t="s">
        <v>21</v>
      </c>
      <c r="C21" s="1">
        <v>0</v>
      </c>
      <c r="J21" s="1">
        <f>'Decision Tree, Bayes'!$C$45</f>
        <v>0</v>
      </c>
      <c r="K21" s="1">
        <f>'Decision Tree, Bayes'!$C$44</f>
        <v>0.54</v>
      </c>
      <c r="L21" s="1" t="s">
        <v>36</v>
      </c>
      <c r="M21" s="1">
        <v>0</v>
      </c>
      <c r="O21" s="1" t="str">
        <f>'Decision Tree, Bayes'!$D$44</f>
        <v>Develop field herself?</v>
      </c>
    </row>
    <row r="22" spans="1:15" x14ac:dyDescent="0.25">
      <c r="A22" s="1">
        <f>'Decision Tree, Bayes'!$E$25</f>
        <v>1733478.2608695654</v>
      </c>
      <c r="B22" s="1" t="s">
        <v>21</v>
      </c>
      <c r="C22" s="1">
        <v>0</v>
      </c>
      <c r="I22" s="1" t="s">
        <v>22</v>
      </c>
      <c r="J22" s="1">
        <f>'Decision Tree, Bayes'!$D$25</f>
        <v>180000</v>
      </c>
      <c r="L22" s="1" t="s">
        <v>37</v>
      </c>
      <c r="M22" s="1">
        <v>0</v>
      </c>
      <c r="O22" s="1" t="str">
        <f>'Decision Tree, Bayes'!$E$24</f>
        <v>Gas on site?</v>
      </c>
    </row>
    <row r="23" spans="1:15" x14ac:dyDescent="0.25">
      <c r="A23" s="1">
        <f>'Decision Tree, Bayes'!$E$33</f>
        <v>5088260.8695652178</v>
      </c>
      <c r="B23" s="1" t="s">
        <v>23</v>
      </c>
      <c r="C23" s="1">
        <v>0</v>
      </c>
      <c r="I23" s="1" t="s">
        <v>22</v>
      </c>
      <c r="J23" s="1">
        <f>'Decision Tree, Bayes'!$D$33</f>
        <v>-300000</v>
      </c>
      <c r="L23" s="1" t="s">
        <v>39</v>
      </c>
      <c r="M23" s="1">
        <v>0</v>
      </c>
      <c r="O23" s="1" t="str">
        <f>'Decision Tree, Bayes'!$E$32</f>
        <v>Gas on site?</v>
      </c>
    </row>
    <row r="24" spans="1:15" x14ac:dyDescent="0.25">
      <c r="A24" s="1">
        <f>'Decision Tree, Bayes'!$E$41</f>
        <v>689999.99999999988</v>
      </c>
      <c r="B24" s="1" t="s">
        <v>21</v>
      </c>
      <c r="C24" s="1">
        <v>0</v>
      </c>
      <c r="I24" s="1" t="s">
        <v>22</v>
      </c>
      <c r="J24" s="1">
        <f>'Decision Tree, Bayes'!$D$41</f>
        <v>180000</v>
      </c>
      <c r="L24" s="1" t="s">
        <v>41</v>
      </c>
      <c r="M24" s="1">
        <v>0</v>
      </c>
      <c r="O24" s="1" t="str">
        <f>'Decision Tree, Bayes'!$E$40</f>
        <v>Gas on site?</v>
      </c>
    </row>
    <row r="25" spans="1:15" x14ac:dyDescent="0.25">
      <c r="A25" s="1">
        <f>'Decision Tree, Bayes'!$E$49</f>
        <v>1609999.9999999995</v>
      </c>
      <c r="B25" s="1" t="s">
        <v>23</v>
      </c>
      <c r="C25" s="1">
        <v>0</v>
      </c>
      <c r="I25" s="1" t="s">
        <v>22</v>
      </c>
      <c r="J25" s="1">
        <f>'Decision Tree, Bayes'!$D$49</f>
        <v>-300000</v>
      </c>
      <c r="L25" s="1" t="s">
        <v>42</v>
      </c>
      <c r="M25" s="1">
        <v>0</v>
      </c>
      <c r="O25" s="1" t="str">
        <f>'Decision Tree, Bayes'!$E$48</f>
        <v>Gas on site?</v>
      </c>
    </row>
    <row r="26" spans="1:15" x14ac:dyDescent="0.25">
      <c r="A26" s="1">
        <f>'Decision Tree, Bayes'!$F$23</f>
        <v>1890000</v>
      </c>
      <c r="B26" s="1" t="s">
        <v>23</v>
      </c>
      <c r="C26" s="1">
        <v>0</v>
      </c>
      <c r="H26" s="1" t="s">
        <v>22</v>
      </c>
      <c r="I26" s="1" t="s">
        <v>22</v>
      </c>
      <c r="J26" s="1">
        <f>'Decision Tree, Bayes'!$E$23</f>
        <v>1800000</v>
      </c>
      <c r="K26" s="1">
        <f>'Decision Tree, Bayes'!$E$22</f>
        <v>0.91304347826086962</v>
      </c>
      <c r="L26" s="1" t="s">
        <v>33</v>
      </c>
      <c r="M26" s="1">
        <v>0</v>
      </c>
    </row>
    <row r="27" spans="1:15" x14ac:dyDescent="0.25">
      <c r="A27" s="1">
        <f>'Decision Tree, Bayes'!$F$27</f>
        <v>90000</v>
      </c>
      <c r="B27" s="1" t="s">
        <v>21</v>
      </c>
      <c r="C27" s="1">
        <v>0</v>
      </c>
      <c r="H27" s="1" t="s">
        <v>22</v>
      </c>
      <c r="I27" s="1" t="s">
        <v>22</v>
      </c>
      <c r="J27" s="1">
        <f>'Decision Tree, Bayes'!$E$27</f>
        <v>0</v>
      </c>
      <c r="K27" s="1">
        <f>'Decision Tree, Bayes'!$E$26</f>
        <v>8.6956521739130377E-2</v>
      </c>
      <c r="L27" s="1" t="s">
        <v>33</v>
      </c>
      <c r="M27" s="1">
        <v>0</v>
      </c>
    </row>
    <row r="28" spans="1:15" x14ac:dyDescent="0.25">
      <c r="A28" s="1">
        <f>'Decision Tree, Bayes'!$F$31</f>
        <v>5610000</v>
      </c>
      <c r="B28" s="1" t="s">
        <v>23</v>
      </c>
      <c r="C28" s="1">
        <v>0</v>
      </c>
      <c r="H28" s="1" t="s">
        <v>22</v>
      </c>
      <c r="I28" s="1" t="s">
        <v>22</v>
      </c>
      <c r="J28" s="1">
        <f>'Decision Tree, Bayes'!$E$31</f>
        <v>6000000</v>
      </c>
      <c r="K28" s="1">
        <f>'Decision Tree, Bayes'!$E$30</f>
        <v>0.91304347826086962</v>
      </c>
      <c r="L28" s="1" t="s">
        <v>38</v>
      </c>
      <c r="M28" s="1">
        <v>0</v>
      </c>
    </row>
    <row r="29" spans="1:15" x14ac:dyDescent="0.25">
      <c r="A29" s="1">
        <f>'Decision Tree, Bayes'!$F$35</f>
        <v>-390000</v>
      </c>
      <c r="B29" s="1" t="s">
        <v>21</v>
      </c>
      <c r="C29" s="1">
        <v>0</v>
      </c>
      <c r="H29" s="1" t="s">
        <v>22</v>
      </c>
      <c r="I29" s="1" t="s">
        <v>22</v>
      </c>
      <c r="J29" s="1">
        <f>'Decision Tree, Bayes'!$E$35</f>
        <v>0</v>
      </c>
      <c r="K29" s="1">
        <f>'Decision Tree, Bayes'!$E$34</f>
        <v>8.6956521739130377E-2</v>
      </c>
      <c r="L29" s="1" t="s">
        <v>38</v>
      </c>
      <c r="M29" s="1">
        <v>0</v>
      </c>
    </row>
    <row r="30" spans="1:15" x14ac:dyDescent="0.25">
      <c r="A30" s="1">
        <f>'Decision Tree, Bayes'!$F$39</f>
        <v>1890000</v>
      </c>
      <c r="B30" s="1" t="s">
        <v>23</v>
      </c>
      <c r="C30" s="1">
        <v>0</v>
      </c>
      <c r="H30" s="1" t="s">
        <v>22</v>
      </c>
      <c r="I30" s="1" t="s">
        <v>22</v>
      </c>
      <c r="J30" s="1">
        <f>'Decision Tree, Bayes'!$E$39</f>
        <v>1800000</v>
      </c>
      <c r="K30" s="1">
        <f>'Decision Tree, Bayes'!$E$38</f>
        <v>0.33333333333333326</v>
      </c>
      <c r="L30" s="1" t="s">
        <v>40</v>
      </c>
      <c r="M30" s="1">
        <v>0</v>
      </c>
    </row>
    <row r="31" spans="1:15" x14ac:dyDescent="0.25">
      <c r="A31" s="1">
        <f>'Decision Tree, Bayes'!$F$43</f>
        <v>90000</v>
      </c>
      <c r="B31" s="1" t="s">
        <v>21</v>
      </c>
      <c r="C31" s="1">
        <v>0</v>
      </c>
      <c r="H31" s="1" t="s">
        <v>22</v>
      </c>
      <c r="I31" s="1" t="s">
        <v>22</v>
      </c>
      <c r="J31" s="1">
        <f>'Decision Tree, Bayes'!$E$43</f>
        <v>0</v>
      </c>
      <c r="K31" s="1">
        <f>'Decision Tree, Bayes'!$E$42</f>
        <v>0.66666666666666674</v>
      </c>
      <c r="L31" s="1" t="s">
        <v>40</v>
      </c>
      <c r="M31" s="1">
        <v>0</v>
      </c>
    </row>
    <row r="32" spans="1:15" x14ac:dyDescent="0.25">
      <c r="A32" s="1">
        <f>'Decision Tree, Bayes'!$F$47</f>
        <v>5610000</v>
      </c>
      <c r="B32" s="1" t="s">
        <v>23</v>
      </c>
      <c r="C32" s="1">
        <v>0</v>
      </c>
      <c r="H32" s="1" t="s">
        <v>22</v>
      </c>
      <c r="I32" s="1" t="s">
        <v>22</v>
      </c>
      <c r="J32" s="1">
        <f>'Decision Tree, Bayes'!$E$47</f>
        <v>6000000</v>
      </c>
      <c r="K32" s="1">
        <f>'Decision Tree, Bayes'!$E$46</f>
        <v>0.33333333333333326</v>
      </c>
      <c r="L32" s="1" t="s">
        <v>34</v>
      </c>
      <c r="M32" s="1">
        <v>0</v>
      </c>
    </row>
    <row r="33" spans="1:13" x14ac:dyDescent="0.25">
      <c r="A33" s="1">
        <f>'Decision Tree, Bayes'!$F$51</f>
        <v>-390000</v>
      </c>
      <c r="B33" s="1" t="s">
        <v>21</v>
      </c>
      <c r="C33" s="1">
        <v>0</v>
      </c>
      <c r="H33" s="1" t="s">
        <v>22</v>
      </c>
      <c r="I33" s="1" t="s">
        <v>22</v>
      </c>
      <c r="J33" s="1">
        <f>'Decision Tree, Bayes'!$E$51</f>
        <v>0</v>
      </c>
      <c r="K33" s="1">
        <f>'Decision Tree, Bayes'!$E$50</f>
        <v>0.66666666666666674</v>
      </c>
      <c r="L33" s="1" t="s">
        <v>34</v>
      </c>
      <c r="M33" s="1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67"/>
  <sheetViews>
    <sheetView tabSelected="1" zoomScaleNormal="100" workbookViewId="0"/>
  </sheetViews>
  <sheetFormatPr defaultRowHeight="15" x14ac:dyDescent="0.25"/>
  <cols>
    <col min="1" max="1" width="46.42578125" style="4" customWidth="1"/>
    <col min="2" max="2" width="16.7109375" style="4" customWidth="1"/>
    <col min="3" max="3" width="20" style="4" customWidth="1"/>
    <col min="4" max="4" width="25.140625" style="4" customWidth="1"/>
    <col min="5" max="5" width="20.28515625" style="4" customWidth="1"/>
    <col min="6" max="6" width="14.5703125" style="4" customWidth="1"/>
    <col min="7" max="7" width="9.5703125" style="4" bestFit="1" customWidth="1"/>
    <col min="8" max="16384" width="9.140625" style="4"/>
  </cols>
  <sheetData>
    <row r="1" spans="1:7" x14ac:dyDescent="0.25">
      <c r="A1" s="3" t="s">
        <v>45</v>
      </c>
    </row>
    <row r="3" spans="1:7" x14ac:dyDescent="0.25">
      <c r="A3" s="3" t="s">
        <v>24</v>
      </c>
      <c r="D3" s="20"/>
      <c r="E3" s="21"/>
      <c r="F3" s="21"/>
      <c r="G3" s="21"/>
    </row>
    <row r="4" spans="1:7" x14ac:dyDescent="0.25">
      <c r="A4" s="4" t="s">
        <v>72</v>
      </c>
      <c r="D4" s="21"/>
      <c r="E4" s="21" t="s">
        <v>65</v>
      </c>
      <c r="F4" s="21"/>
      <c r="G4" s="21"/>
    </row>
    <row r="5" spans="1:7" x14ac:dyDescent="0.25">
      <c r="A5" s="4" t="s">
        <v>71</v>
      </c>
      <c r="B5" s="5">
        <v>180000</v>
      </c>
      <c r="D5" s="22"/>
      <c r="E5" s="23" t="s">
        <v>80</v>
      </c>
      <c r="F5" s="21"/>
      <c r="G5" s="21"/>
    </row>
    <row r="6" spans="1:7" x14ac:dyDescent="0.25">
      <c r="A6" s="4" t="s">
        <v>70</v>
      </c>
      <c r="B6" s="6">
        <v>1800000</v>
      </c>
      <c r="D6" s="22"/>
      <c r="E6" s="23"/>
      <c r="F6" s="27" t="s">
        <v>78</v>
      </c>
      <c r="G6" s="9" t="s">
        <v>79</v>
      </c>
    </row>
    <row r="7" spans="1:7" x14ac:dyDescent="0.25">
      <c r="B7" s="7"/>
      <c r="D7" s="21"/>
      <c r="E7" s="21"/>
      <c r="F7" s="28">
        <f t="shared" ref="F7:G7" si="0">SUMPRODUCT($B$12:$B$13,B19:B20)</f>
        <v>0.45999999999999996</v>
      </c>
      <c r="G7" s="28">
        <f t="shared" si="0"/>
        <v>0.54</v>
      </c>
    </row>
    <row r="8" spans="1:7" x14ac:dyDescent="0.25">
      <c r="A8" s="4" t="s">
        <v>69</v>
      </c>
      <c r="B8" s="7"/>
      <c r="D8" s="21"/>
      <c r="E8" s="24"/>
      <c r="F8" s="24"/>
      <c r="G8" s="21"/>
    </row>
    <row r="9" spans="1:7" x14ac:dyDescent="0.25">
      <c r="A9" s="4" t="s">
        <v>68</v>
      </c>
      <c r="B9" s="6">
        <v>300000</v>
      </c>
      <c r="D9" s="22"/>
      <c r="E9" s="23" t="s">
        <v>81</v>
      </c>
      <c r="F9" s="23"/>
      <c r="G9" s="21"/>
    </row>
    <row r="10" spans="1:7" x14ac:dyDescent="0.25">
      <c r="A10" s="4" t="s">
        <v>67</v>
      </c>
      <c r="B10" s="6">
        <v>6000000</v>
      </c>
      <c r="D10" s="22"/>
      <c r="E10" s="4" t="s">
        <v>75</v>
      </c>
      <c r="F10" s="27" t="s">
        <v>78</v>
      </c>
      <c r="G10" s="9" t="s">
        <v>79</v>
      </c>
    </row>
    <row r="11" spans="1:7" x14ac:dyDescent="0.25">
      <c r="B11" s="7"/>
      <c r="D11" s="21"/>
      <c r="E11" s="4" t="s">
        <v>78</v>
      </c>
      <c r="F11" s="28">
        <f t="shared" ref="F11:G12" si="1">B19*$B12/F$7</f>
        <v>0.91304347826086962</v>
      </c>
      <c r="G11" s="28">
        <f t="shared" si="1"/>
        <v>0.33333333333333331</v>
      </c>
    </row>
    <row r="12" spans="1:7" x14ac:dyDescent="0.25">
      <c r="A12" s="4" t="s">
        <v>76</v>
      </c>
      <c r="B12" s="8">
        <v>0.6</v>
      </c>
      <c r="D12" s="21"/>
      <c r="E12" s="4" t="s">
        <v>79</v>
      </c>
      <c r="F12" s="28">
        <f t="shared" si="1"/>
        <v>8.6956521739130432E-2</v>
      </c>
      <c r="G12" s="28">
        <f t="shared" si="1"/>
        <v>0.66666666666666674</v>
      </c>
    </row>
    <row r="13" spans="1:7" x14ac:dyDescent="0.25">
      <c r="A13" s="4" t="s">
        <v>77</v>
      </c>
      <c r="B13" s="8">
        <f>1-B12</f>
        <v>0.4</v>
      </c>
      <c r="D13" s="21"/>
      <c r="E13" s="24"/>
      <c r="F13" s="24"/>
      <c r="G13" s="21"/>
    </row>
    <row r="14" spans="1:7" x14ac:dyDescent="0.25">
      <c r="D14" s="22"/>
      <c r="E14" s="21"/>
      <c r="F14" s="21"/>
      <c r="G14" s="21"/>
    </row>
    <row r="15" spans="1:7" x14ac:dyDescent="0.25">
      <c r="A15" s="4" t="s">
        <v>73</v>
      </c>
      <c r="B15" s="6">
        <v>90000</v>
      </c>
      <c r="D15" s="22"/>
      <c r="E15" s="21"/>
      <c r="F15" s="21"/>
      <c r="G15" s="21"/>
    </row>
    <row r="16" spans="1:7" x14ac:dyDescent="0.25">
      <c r="B16" s="26"/>
      <c r="D16" s="22"/>
      <c r="E16" s="21"/>
      <c r="F16" s="21"/>
      <c r="G16" s="21"/>
    </row>
    <row r="17" spans="1:7" x14ac:dyDescent="0.25">
      <c r="A17" s="4" t="s">
        <v>74</v>
      </c>
      <c r="B17" s="26"/>
      <c r="D17" s="22"/>
      <c r="E17" s="21"/>
      <c r="F17" s="21"/>
      <c r="G17" s="21"/>
    </row>
    <row r="18" spans="1:7" x14ac:dyDescent="0.25">
      <c r="A18" s="4" t="s">
        <v>75</v>
      </c>
      <c r="B18" s="27" t="s">
        <v>78</v>
      </c>
      <c r="C18" s="9" t="s">
        <v>79</v>
      </c>
      <c r="D18" s="22"/>
      <c r="E18" s="21"/>
      <c r="F18" s="21"/>
      <c r="G18" s="21"/>
    </row>
    <row r="19" spans="1:7" x14ac:dyDescent="0.25">
      <c r="A19" s="4" t="s">
        <v>78</v>
      </c>
      <c r="B19" s="8">
        <f t="shared" ref="B19:B20" si="2">1-C19</f>
        <v>0.7</v>
      </c>
      <c r="C19" s="8">
        <v>0.3</v>
      </c>
      <c r="D19" s="22"/>
      <c r="E19" s="21"/>
      <c r="F19" s="21"/>
      <c r="G19" s="21"/>
    </row>
    <row r="20" spans="1:7" x14ac:dyDescent="0.25">
      <c r="A20" s="4" t="s">
        <v>79</v>
      </c>
      <c r="B20" s="8">
        <f t="shared" si="2"/>
        <v>9.9999999999999978E-2</v>
      </c>
      <c r="C20" s="8">
        <v>0.9</v>
      </c>
      <c r="D20" s="22"/>
      <c r="E20" s="21"/>
      <c r="F20" s="21"/>
      <c r="G20" s="21"/>
    </row>
    <row r="21" spans="1:7" x14ac:dyDescent="0.25">
      <c r="D21" s="22"/>
      <c r="E21" s="25"/>
      <c r="F21" s="25"/>
      <c r="G21" s="21"/>
    </row>
    <row r="22" spans="1:7" x14ac:dyDescent="0.25">
      <c r="B22" s="10"/>
      <c r="C22" s="10"/>
      <c r="D22" s="10"/>
      <c r="E22" s="11">
        <f>$F$11</f>
        <v>0.91304347826086962</v>
      </c>
      <c r="F22" s="12">
        <f>_xll.PTreeNodeProbability(treeCalc_1!$F$2,16)</f>
        <v>0</v>
      </c>
    </row>
    <row r="23" spans="1:7" x14ac:dyDescent="0.25">
      <c r="B23" s="10"/>
      <c r="C23" s="10"/>
      <c r="D23" s="10"/>
      <c r="E23" s="13">
        <f>$B$6</f>
        <v>1800000</v>
      </c>
      <c r="F23" s="32">
        <f>_xll.PTreeNodeValue(treeCalc_1!$F$2,16)</f>
        <v>1890000</v>
      </c>
    </row>
    <row r="24" spans="1:7" x14ac:dyDescent="0.25">
      <c r="B24" s="10"/>
      <c r="C24" s="10"/>
      <c r="D24" s="14" t="b">
        <f>_xll.PTreeNodeDecision(treeCalc_1!$F$2,12)</f>
        <v>0</v>
      </c>
      <c r="E24" s="15" t="s">
        <v>84</v>
      </c>
      <c r="F24" s="10"/>
    </row>
    <row r="25" spans="1:7" x14ac:dyDescent="0.25">
      <c r="B25" s="10"/>
      <c r="C25" s="10"/>
      <c r="D25" s="13">
        <f>$B$5</f>
        <v>180000</v>
      </c>
      <c r="E25" s="29">
        <f>_xll.PTreeNodeValue(treeCalc_1!$F$2,12)</f>
        <v>1733478.2608695654</v>
      </c>
      <c r="F25" s="10"/>
    </row>
    <row r="26" spans="1:7" x14ac:dyDescent="0.25">
      <c r="B26" s="10"/>
      <c r="C26" s="10"/>
      <c r="D26" s="13"/>
      <c r="E26" s="11">
        <f>1-E22</f>
        <v>8.6956521739130377E-2</v>
      </c>
      <c r="F26" s="12">
        <f>_xll.PTreeNodeProbability(treeCalc_1!$F$2,17)</f>
        <v>0</v>
      </c>
    </row>
    <row r="27" spans="1:7" x14ac:dyDescent="0.25">
      <c r="B27" s="10"/>
      <c r="C27" s="10"/>
      <c r="D27" s="13"/>
      <c r="E27" s="17">
        <v>0</v>
      </c>
      <c r="F27" s="32">
        <f>_xll.PTreeNodeValue(treeCalc_1!$F$2,17)</f>
        <v>90000</v>
      </c>
    </row>
    <row r="28" spans="1:7" x14ac:dyDescent="0.25">
      <c r="B28" s="10"/>
      <c r="C28" s="11">
        <f>F7</f>
        <v>0.45999999999999996</v>
      </c>
      <c r="D28" s="18" t="s">
        <v>85</v>
      </c>
      <c r="E28" s="10"/>
      <c r="F28" s="10"/>
    </row>
    <row r="29" spans="1:7" x14ac:dyDescent="0.25">
      <c r="B29" s="10"/>
      <c r="C29" s="17">
        <v>0</v>
      </c>
      <c r="D29" s="31">
        <f>_xll.PTreeNodeValue(treeCalc_1!$F$2,10)</f>
        <v>5088260.8695652178</v>
      </c>
      <c r="E29" s="10"/>
      <c r="F29" s="10"/>
    </row>
    <row r="30" spans="1:7" x14ac:dyDescent="0.25">
      <c r="B30" s="10"/>
      <c r="C30" s="17"/>
      <c r="D30" s="19"/>
      <c r="E30" s="11">
        <f>$F$11</f>
        <v>0.91304347826086962</v>
      </c>
      <c r="F30" s="12">
        <f>_xll.PTreeNodeProbability(treeCalc_1!$F$2,18)</f>
        <v>0</v>
      </c>
    </row>
    <row r="31" spans="1:7" x14ac:dyDescent="0.25">
      <c r="B31" s="10"/>
      <c r="C31" s="17"/>
      <c r="D31" s="19"/>
      <c r="E31" s="13">
        <f>$B$10</f>
        <v>6000000</v>
      </c>
      <c r="F31" s="32">
        <f>_xll.PTreeNodeValue(treeCalc_1!$F$2,18)</f>
        <v>5610000</v>
      </c>
    </row>
    <row r="32" spans="1:7" x14ac:dyDescent="0.25">
      <c r="B32" s="10"/>
      <c r="C32" s="17"/>
      <c r="D32" s="14" t="b">
        <f>_xll.PTreeNodeDecision(treeCalc_1!$F$2,13)</f>
        <v>1</v>
      </c>
      <c r="E32" s="15" t="s">
        <v>84</v>
      </c>
      <c r="F32" s="10"/>
    </row>
    <row r="33" spans="2:6" x14ac:dyDescent="0.25">
      <c r="B33" s="10"/>
      <c r="C33" s="17"/>
      <c r="D33" s="13">
        <f>-$B$9</f>
        <v>-300000</v>
      </c>
      <c r="E33" s="29">
        <f>_xll.PTreeNodeValue(treeCalc_1!$F$2,13)</f>
        <v>5088260.8695652178</v>
      </c>
      <c r="F33" s="10"/>
    </row>
    <row r="34" spans="2:6" x14ac:dyDescent="0.25">
      <c r="B34" s="10"/>
      <c r="C34" s="17"/>
      <c r="D34" s="13"/>
      <c r="E34" s="11">
        <f>1-E30</f>
        <v>8.6956521739130377E-2</v>
      </c>
      <c r="F34" s="12">
        <f>_xll.PTreeNodeProbability(treeCalc_1!$F$2,19)</f>
        <v>0</v>
      </c>
    </row>
    <row r="35" spans="2:6" x14ac:dyDescent="0.25">
      <c r="B35" s="10"/>
      <c r="C35" s="17"/>
      <c r="D35" s="13"/>
      <c r="E35" s="17">
        <v>0</v>
      </c>
      <c r="F35" s="32">
        <f>_xll.PTreeNodeValue(treeCalc_1!$F$2,19)</f>
        <v>-390000</v>
      </c>
    </row>
    <row r="36" spans="2:6" x14ac:dyDescent="0.25">
      <c r="B36" s="14" t="b">
        <f>_xll.PTreeNodeDecision(treeCalc_1!$F$2,2)</f>
        <v>0</v>
      </c>
      <c r="C36" s="15" t="s">
        <v>44</v>
      </c>
      <c r="D36" s="10"/>
      <c r="E36" s="10"/>
      <c r="F36" s="10"/>
    </row>
    <row r="37" spans="2:6" x14ac:dyDescent="0.25">
      <c r="B37" s="13">
        <f>-(B15)</f>
        <v>-90000</v>
      </c>
      <c r="C37" s="29">
        <f>_xll.PTreeNodeValue(treeCalc_1!$F$2,2)</f>
        <v>3210000</v>
      </c>
      <c r="D37" s="10"/>
      <c r="E37" s="10"/>
      <c r="F37" s="10"/>
    </row>
    <row r="38" spans="2:6" x14ac:dyDescent="0.25">
      <c r="B38" s="13"/>
      <c r="C38" s="16"/>
      <c r="D38" s="10"/>
      <c r="E38" s="11">
        <f>1-E42</f>
        <v>0.33333333333333326</v>
      </c>
      <c r="F38" s="12">
        <f>_xll.PTreeNodeProbability(treeCalc_1!$F$2,20)</f>
        <v>0</v>
      </c>
    </row>
    <row r="39" spans="2:6" x14ac:dyDescent="0.25">
      <c r="B39" s="13"/>
      <c r="C39" s="16"/>
      <c r="D39" s="10"/>
      <c r="E39" s="13">
        <f>$B$6</f>
        <v>1800000</v>
      </c>
      <c r="F39" s="32">
        <f>_xll.PTreeNodeValue(treeCalc_1!$F$2,20)</f>
        <v>1890000</v>
      </c>
    </row>
    <row r="40" spans="2:6" x14ac:dyDescent="0.25">
      <c r="B40" s="13"/>
      <c r="C40" s="16"/>
      <c r="D40" s="14" t="b">
        <f>_xll.PTreeNodeDecision(treeCalc_1!$F$2,14)</f>
        <v>0</v>
      </c>
      <c r="E40" s="15" t="s">
        <v>84</v>
      </c>
      <c r="F40" s="10"/>
    </row>
    <row r="41" spans="2:6" x14ac:dyDescent="0.25">
      <c r="B41" s="13"/>
      <c r="C41" s="16"/>
      <c r="D41" s="13">
        <f>$B$5</f>
        <v>180000</v>
      </c>
      <c r="E41" s="29">
        <f>_xll.PTreeNodeValue(treeCalc_1!$F$2,14)</f>
        <v>689999.99999999988</v>
      </c>
      <c r="F41" s="10"/>
    </row>
    <row r="42" spans="2:6" x14ac:dyDescent="0.25">
      <c r="B42" s="13"/>
      <c r="C42" s="16"/>
      <c r="D42" s="13"/>
      <c r="E42" s="11">
        <f>$G$12</f>
        <v>0.66666666666666674</v>
      </c>
      <c r="F42" s="12">
        <f>_xll.PTreeNodeProbability(treeCalc_1!$F$2,21)</f>
        <v>0</v>
      </c>
    </row>
    <row r="43" spans="2:6" x14ac:dyDescent="0.25">
      <c r="B43" s="13"/>
      <c r="C43" s="16"/>
      <c r="D43" s="13"/>
      <c r="E43" s="17">
        <v>0</v>
      </c>
      <c r="F43" s="32">
        <f>_xll.PTreeNodeValue(treeCalc_1!$F$2,21)</f>
        <v>90000</v>
      </c>
    </row>
    <row r="44" spans="2:6" x14ac:dyDescent="0.25">
      <c r="B44" s="13"/>
      <c r="C44" s="11">
        <f>1-C28</f>
        <v>0.54</v>
      </c>
      <c r="D44" s="18" t="s">
        <v>85</v>
      </c>
      <c r="E44" s="10"/>
      <c r="F44" s="10"/>
    </row>
    <row r="45" spans="2:6" x14ac:dyDescent="0.25">
      <c r="B45" s="13"/>
      <c r="C45" s="17">
        <v>0</v>
      </c>
      <c r="D45" s="31">
        <f>_xll.PTreeNodeValue(treeCalc_1!$F$2,11)</f>
        <v>1609999.9999999995</v>
      </c>
      <c r="E45" s="10"/>
      <c r="F45" s="10"/>
    </row>
    <row r="46" spans="2:6" x14ac:dyDescent="0.25">
      <c r="B46" s="13"/>
      <c r="C46" s="17"/>
      <c r="D46" s="19"/>
      <c r="E46" s="11">
        <f>1-E50</f>
        <v>0.33333333333333326</v>
      </c>
      <c r="F46" s="12">
        <f>_xll.PTreeNodeProbability(treeCalc_1!$F$2,22)</f>
        <v>0</v>
      </c>
    </row>
    <row r="47" spans="2:6" x14ac:dyDescent="0.25">
      <c r="B47" s="13"/>
      <c r="C47" s="17"/>
      <c r="D47" s="19"/>
      <c r="E47" s="13">
        <f>$B$10</f>
        <v>6000000</v>
      </c>
      <c r="F47" s="32">
        <f>_xll.PTreeNodeValue(treeCalc_1!$F$2,22)</f>
        <v>5610000</v>
      </c>
    </row>
    <row r="48" spans="2:6" x14ac:dyDescent="0.25">
      <c r="B48" s="13"/>
      <c r="C48" s="17"/>
      <c r="D48" s="14" t="b">
        <f>_xll.PTreeNodeDecision(treeCalc_1!$F$2,15)</f>
        <v>1</v>
      </c>
      <c r="E48" s="15" t="s">
        <v>84</v>
      </c>
      <c r="F48" s="10"/>
    </row>
    <row r="49" spans="1:6" x14ac:dyDescent="0.25">
      <c r="B49" s="13"/>
      <c r="C49" s="17"/>
      <c r="D49" s="13">
        <f>-$B$9</f>
        <v>-300000</v>
      </c>
      <c r="E49" s="29">
        <f>_xll.PTreeNodeValue(treeCalc_1!$F$2,15)</f>
        <v>1609999.9999999995</v>
      </c>
      <c r="F49" s="10"/>
    </row>
    <row r="50" spans="1:6" x14ac:dyDescent="0.25">
      <c r="B50" s="13"/>
      <c r="C50" s="17"/>
      <c r="D50" s="13"/>
      <c r="E50" s="11">
        <f>$G$12</f>
        <v>0.66666666666666674</v>
      </c>
      <c r="F50" s="12">
        <f>_xll.PTreeNodeProbability(treeCalc_1!$F$2,23)</f>
        <v>0</v>
      </c>
    </row>
    <row r="51" spans="1:6" x14ac:dyDescent="0.25">
      <c r="B51" s="13"/>
      <c r="C51" s="17"/>
      <c r="D51" s="13"/>
      <c r="E51" s="17">
        <v>0</v>
      </c>
      <c r="F51" s="32">
        <f>_xll.PTreeNodeValue(treeCalc_1!$F$2,23)</f>
        <v>-390000</v>
      </c>
    </row>
    <row r="52" spans="1:6" x14ac:dyDescent="0.25">
      <c r="A52" s="9"/>
      <c r="B52" s="18" t="s">
        <v>83</v>
      </c>
      <c r="C52" s="10"/>
      <c r="D52" s="10"/>
      <c r="E52" s="10"/>
      <c r="F52" s="10"/>
    </row>
    <row r="53" spans="1:6" x14ac:dyDescent="0.25">
      <c r="A53" s="9"/>
      <c r="B53" s="31">
        <f>_xll.PTreeNodeValue(treeCalc_1!$F$2,1)</f>
        <v>3300000</v>
      </c>
      <c r="C53" s="10"/>
      <c r="D53" s="10"/>
      <c r="E53" s="10"/>
      <c r="F53" s="10"/>
    </row>
    <row r="54" spans="1:6" x14ac:dyDescent="0.25">
      <c r="B54" s="19"/>
      <c r="C54" s="10"/>
      <c r="D54" s="11">
        <f>1-D58</f>
        <v>0.4</v>
      </c>
      <c r="E54" s="12">
        <f>_xll.PTreeNodeProbability(treeCalc_1!$F$2,9)</f>
        <v>0</v>
      </c>
      <c r="F54" s="10"/>
    </row>
    <row r="55" spans="1:6" x14ac:dyDescent="0.25">
      <c r="B55" s="19"/>
      <c r="C55" s="10"/>
      <c r="D55" s="17">
        <v>0</v>
      </c>
      <c r="E55" s="32">
        <f>_xll.PTreeNodeValue(treeCalc_1!$F$2,9)</f>
        <v>180000</v>
      </c>
      <c r="F55" s="10"/>
    </row>
    <row r="56" spans="1:6" x14ac:dyDescent="0.25">
      <c r="B56" s="19"/>
      <c r="C56" s="14" t="b">
        <f>_xll.PTreeNodeDecision(treeCalc_1!$F$2,7)</f>
        <v>0</v>
      </c>
      <c r="D56" s="15" t="s">
        <v>84</v>
      </c>
      <c r="E56" s="10"/>
      <c r="F56" s="10"/>
    </row>
    <row r="57" spans="1:6" x14ac:dyDescent="0.25">
      <c r="B57" s="19"/>
      <c r="C57" s="13">
        <f>$B$5</f>
        <v>180000</v>
      </c>
      <c r="D57" s="29">
        <f>_xll.PTreeNodeValue(treeCalc_1!$F$2,7)</f>
        <v>1260000</v>
      </c>
      <c r="E57" s="10"/>
      <c r="F57" s="10"/>
    </row>
    <row r="58" spans="1:6" x14ac:dyDescent="0.25">
      <c r="B58" s="19"/>
      <c r="C58" s="13"/>
      <c r="D58" s="11">
        <f>$B$12</f>
        <v>0.6</v>
      </c>
      <c r="E58" s="12">
        <f>_xll.PTreeNodeProbability(treeCalc_1!$F$2,8)</f>
        <v>0</v>
      </c>
      <c r="F58" s="10"/>
    </row>
    <row r="59" spans="1:6" x14ac:dyDescent="0.25">
      <c r="B59" s="19"/>
      <c r="C59" s="13"/>
      <c r="D59" s="13">
        <f>$B$6</f>
        <v>1800000</v>
      </c>
      <c r="E59" s="32">
        <f>_xll.PTreeNodeValue(treeCalc_1!$F$2,8)</f>
        <v>1980000</v>
      </c>
      <c r="F59" s="10"/>
    </row>
    <row r="60" spans="1:6" x14ac:dyDescent="0.25">
      <c r="B60" s="14" t="b">
        <f>_xll.PTreeNodeDecision(treeCalc_1!$F$2,3)</f>
        <v>1</v>
      </c>
      <c r="C60" s="18" t="s">
        <v>85</v>
      </c>
      <c r="D60" s="10"/>
      <c r="E60" s="10"/>
      <c r="F60" s="10"/>
    </row>
    <row r="61" spans="1:6" x14ac:dyDescent="0.25">
      <c r="B61" s="17">
        <v>0</v>
      </c>
      <c r="C61" s="31">
        <f>_xll.PTreeNodeValue(treeCalc_1!$F$2,3)</f>
        <v>3300000</v>
      </c>
      <c r="D61" s="10"/>
      <c r="E61" s="10"/>
      <c r="F61" s="10"/>
    </row>
    <row r="62" spans="1:6" x14ac:dyDescent="0.25">
      <c r="B62" s="17"/>
      <c r="C62" s="19"/>
      <c r="D62" s="11">
        <f>1-D66</f>
        <v>0.4</v>
      </c>
      <c r="E62" s="12">
        <f>_xll.PTreeNodeProbability(treeCalc_1!$F$2,6)</f>
        <v>0.4</v>
      </c>
      <c r="F62" s="10"/>
    </row>
    <row r="63" spans="1:6" x14ac:dyDescent="0.25">
      <c r="B63" s="17"/>
      <c r="C63" s="19"/>
      <c r="D63" s="17">
        <v>0</v>
      </c>
      <c r="E63" s="32">
        <f>_xll.PTreeNodeValue(treeCalc_1!$F$2,6)</f>
        <v>-300000</v>
      </c>
      <c r="F63" s="10"/>
    </row>
    <row r="64" spans="1:6" x14ac:dyDescent="0.25">
      <c r="B64" s="17"/>
      <c r="C64" s="14" t="b">
        <f>_xll.PTreeNodeDecision(treeCalc_1!$F$2,4)</f>
        <v>1</v>
      </c>
      <c r="D64" s="15" t="s">
        <v>84</v>
      </c>
      <c r="E64" s="10"/>
      <c r="F64" s="10"/>
    </row>
    <row r="65" spans="2:6" x14ac:dyDescent="0.25">
      <c r="B65" s="17"/>
      <c r="C65" s="13">
        <f>-$B$9</f>
        <v>-300000</v>
      </c>
      <c r="D65" s="29">
        <f>_xll.PTreeNodeValue(treeCalc_1!$F$2,4)</f>
        <v>3300000</v>
      </c>
      <c r="E65" s="10"/>
      <c r="F65" s="10"/>
    </row>
    <row r="66" spans="2:6" x14ac:dyDescent="0.25">
      <c r="B66" s="17"/>
      <c r="C66" s="13"/>
      <c r="D66" s="11">
        <f>$B$12</f>
        <v>0.6</v>
      </c>
      <c r="E66" s="12">
        <f>_xll.PTreeNodeProbability(treeCalc_1!$F$2,5)</f>
        <v>0.6</v>
      </c>
      <c r="F66" s="10"/>
    </row>
    <row r="67" spans="2:6" x14ac:dyDescent="0.25">
      <c r="B67" s="17"/>
      <c r="C67" s="13"/>
      <c r="D67" s="13">
        <f>$B$10</f>
        <v>6000000</v>
      </c>
      <c r="E67" s="32">
        <f>_xll.PTreeNodeValue(treeCalc_1!$F$2,5)</f>
        <v>5700000</v>
      </c>
      <c r="F67" s="10"/>
    </row>
  </sheetData>
  <phoneticPr fontId="0" type="noConversion"/>
  <printOptions headings="1" gridLines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"/>
  <sheetViews>
    <sheetView workbookViewId="0"/>
  </sheetViews>
  <sheetFormatPr defaultRowHeight="15" x14ac:dyDescent="0.25"/>
  <cols>
    <col min="1" max="16384" width="9.140625" style="4"/>
  </cols>
  <sheetData>
    <row r="1" spans="1:9" x14ac:dyDescent="0.25">
      <c r="A1" s="4">
        <v>1</v>
      </c>
      <c r="B1" s="4">
        <v>1</v>
      </c>
      <c r="C1" s="4">
        <f>'Decision Tree, Bayes'!$B$53</f>
        <v>3300000</v>
      </c>
      <c r="D1" s="4" t="s">
        <v>43</v>
      </c>
    </row>
    <row r="11" spans="1:9" x14ac:dyDescent="0.25">
      <c r="A11" s="4" t="s">
        <v>25</v>
      </c>
      <c r="B11" s="4">
        <f>'Decision Tree, Bayes'!$B$15</f>
        <v>90000</v>
      </c>
      <c r="C11" s="4">
        <v>-100</v>
      </c>
      <c r="D11" s="4">
        <v>-1</v>
      </c>
      <c r="E11" s="4">
        <v>100</v>
      </c>
      <c r="F11" s="4">
        <v>-1</v>
      </c>
      <c r="G11" s="4">
        <v>10</v>
      </c>
      <c r="H11" s="4">
        <v>0</v>
      </c>
      <c r="I11" s="4">
        <v>90000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Tree, Bayes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1998-10-05T04:55:26Z</cp:lastPrinted>
  <dcterms:created xsi:type="dcterms:W3CDTF">1998-10-05T03:28:30Z</dcterms:created>
  <dcterms:modified xsi:type="dcterms:W3CDTF">2014-05-20T18:49:46Z</dcterms:modified>
</cp:coreProperties>
</file>